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76" windowWidth="15480" windowHeight="9120" activeTab="0"/>
  </bookViews>
  <sheets>
    <sheet name="svod" sheetId="1" r:id="rId1"/>
    <sheet name="раб" sheetId="2" r:id="rId2"/>
    <sheet name="prot" sheetId="3" r:id="rId3"/>
    <sheet name="коэфф" sheetId="4" r:id="rId4"/>
  </sheets>
  <definedNames>
    <definedName name="_xlnm.Print_Area" localSheetId="0">'svod'!$A$1:$AD$135</definedName>
  </definedNames>
  <calcPr fullCalcOnLoad="1"/>
</workbook>
</file>

<file path=xl/comments1.xml><?xml version="1.0" encoding="utf-8"?>
<comments xmlns="http://schemas.openxmlformats.org/spreadsheetml/2006/main">
  <authors>
    <author>ministr</author>
  </authors>
  <commentList>
    <comment ref="A1" authorId="0">
      <text>
        <r>
          <rPr>
            <b/>
            <sz val="8"/>
            <rFont val="Tahoma"/>
            <family val="2"/>
          </rPr>
          <t>ministr: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<sst xmlns="http://schemas.openxmlformats.org/spreadsheetml/2006/main" count="1521" uniqueCount="169">
  <si>
    <t>Сергеева Нина</t>
  </si>
  <si>
    <t>Фамилия, Имя</t>
  </si>
  <si>
    <t>Вакатов Василий</t>
  </si>
  <si>
    <t>Киселев Андрей</t>
  </si>
  <si>
    <t>Ступников Геннадий</t>
  </si>
  <si>
    <t>Сумма очков</t>
  </si>
  <si>
    <t>Трубин Николай</t>
  </si>
  <si>
    <t>Неволин Юрий</t>
  </si>
  <si>
    <t>Группа М30</t>
  </si>
  <si>
    <t>Группа Ж30</t>
  </si>
  <si>
    <t>Отинова Марьяна</t>
  </si>
  <si>
    <t>Место</t>
  </si>
  <si>
    <t>Год рожд</t>
  </si>
  <si>
    <t>Возр. коэф.</t>
  </si>
  <si>
    <t>Пьянкова Александра</t>
  </si>
  <si>
    <t>Шестакова Валентина</t>
  </si>
  <si>
    <t>Негашев Всеволод</t>
  </si>
  <si>
    <t>Левицкий Владимир</t>
  </si>
  <si>
    <t>Казаринов Николай</t>
  </si>
  <si>
    <t>Колчанова Инга</t>
  </si>
  <si>
    <t>Коняев Сергей</t>
  </si>
  <si>
    <t>Саврасова Фаина</t>
  </si>
  <si>
    <t>Сыропятов Валерий</t>
  </si>
  <si>
    <t>Саврасов Юрий</t>
  </si>
  <si>
    <t>Букирева Галина</t>
  </si>
  <si>
    <t>Сбитнев Игорь</t>
  </si>
  <si>
    <t>Попов Сергей</t>
  </si>
  <si>
    <t>Неволин Павел</t>
  </si>
  <si>
    <t>Никифоров Андрей</t>
  </si>
  <si>
    <t>Сбитнев Олег</t>
  </si>
  <si>
    <t>Васенков Константин</t>
  </si>
  <si>
    <t>Семеновых Ольга</t>
  </si>
  <si>
    <t>Васенкова Валентина</t>
  </si>
  <si>
    <t>Приймак Ольга</t>
  </si>
  <si>
    <t>Колесников Владимир</t>
  </si>
  <si>
    <t>Нурисламов Анвар</t>
  </si>
  <si>
    <t>Бургонутдинов Альберт</t>
  </si>
  <si>
    <t>Федоров Сергей</t>
  </si>
  <si>
    <t>Аверин Игорь</t>
  </si>
  <si>
    <t>Крюков Игорь</t>
  </si>
  <si>
    <t>Зеленин Валентин</t>
  </si>
  <si>
    <t>Киселева Елена</t>
  </si>
  <si>
    <t>Румянцева Лариса</t>
  </si>
  <si>
    <t>Добында Татьяна</t>
  </si>
  <si>
    <t>Глухов Николай</t>
  </si>
  <si>
    <t>Шакиров Николай</t>
  </si>
  <si>
    <t>Щекин Владимир</t>
  </si>
  <si>
    <t>Прохоров Александр</t>
  </si>
  <si>
    <t>Майков Владимир</t>
  </si>
  <si>
    <t>Павленко Елена</t>
  </si>
  <si>
    <t>Говер Вера</t>
  </si>
  <si>
    <t>Харпак Ирина</t>
  </si>
  <si>
    <t>Пикулев Александр</t>
  </si>
  <si>
    <t>Павленко Валентин</t>
  </si>
  <si>
    <t>Захаров Алексей</t>
  </si>
  <si>
    <t>Новиков Валерий</t>
  </si>
  <si>
    <t>есть</t>
  </si>
  <si>
    <t>Тек рез</t>
  </si>
  <si>
    <t>Хренникова Татьяна</t>
  </si>
  <si>
    <t>Нохрин Владимир</t>
  </si>
  <si>
    <t>Смолев Александр</t>
  </si>
  <si>
    <t>Бургонутдинов Александр</t>
  </si>
  <si>
    <t>Буторин Александр</t>
  </si>
  <si>
    <t>Панькова Ксения</t>
  </si>
  <si>
    <t>Котельников Геннадий</t>
  </si>
  <si>
    <t>Шарифуллин Зинур</t>
  </si>
  <si>
    <t>Павлов Сергей</t>
  </si>
  <si>
    <t>Дроздов Михаил</t>
  </si>
  <si>
    <t>Кирток Елена</t>
  </si>
  <si>
    <t>Бычков Виктор</t>
  </si>
  <si>
    <t>Тюняткин Серж</t>
  </si>
  <si>
    <t>Попова Людмила</t>
  </si>
  <si>
    <t>Сопова Юлия</t>
  </si>
  <si>
    <t>Тупицын Анатолий</t>
  </si>
  <si>
    <t>Нелюбин Владимир</t>
  </si>
  <si>
    <t>Толокнов Владимир</t>
  </si>
  <si>
    <t>Балтачева Светлана</t>
  </si>
  <si>
    <t>Группа М50</t>
  </si>
  <si>
    <t>Группа МВЕТ</t>
  </si>
  <si>
    <t>Группа Ж50</t>
  </si>
  <si>
    <t>Группа ЖВЕТ</t>
  </si>
  <si>
    <t/>
  </si>
  <si>
    <t>Сушкова Галина</t>
  </si>
  <si>
    <t>Кечкин Денис</t>
  </si>
  <si>
    <t>Чураков Анатолий</t>
  </si>
  <si>
    <t>Половинкин Сергей</t>
  </si>
  <si>
    <t>Пирожков Павел</t>
  </si>
  <si>
    <t>Пермякова Валентина</t>
  </si>
  <si>
    <t>Федорова Тамара</t>
  </si>
  <si>
    <t>Гутина Александра</t>
  </si>
  <si>
    <t>Кузнецов Константин</t>
  </si>
  <si>
    <t>Анисимов Анатолий</t>
  </si>
  <si>
    <t>Яшков Иван</t>
  </si>
  <si>
    <t>Пьянков Иван</t>
  </si>
  <si>
    <t>Бережных Вера</t>
  </si>
  <si>
    <t>Шардина Наталья</t>
  </si>
  <si>
    <t>Лопатка Евгений</t>
  </si>
  <si>
    <t>Бушкова Фаина</t>
  </si>
  <si>
    <t>Лобанов Дмитрий</t>
  </si>
  <si>
    <t>Говер Альфред</t>
  </si>
  <si>
    <t>Аверина Светлана</t>
  </si>
  <si>
    <t>Плюснин Владимир</t>
  </si>
  <si>
    <t>Иванов Константин</t>
  </si>
  <si>
    <t>Румянцев Иван</t>
  </si>
  <si>
    <t>Костин Игорь</t>
  </si>
  <si>
    <t>Шемелин Александр</t>
  </si>
  <si>
    <t>Лыкова Наталья</t>
  </si>
  <si>
    <t>Копылова Наталья</t>
  </si>
  <si>
    <t>Федорова Вероника</t>
  </si>
  <si>
    <t>Кожин Игорь</t>
  </si>
  <si>
    <t>Килин Михаил</t>
  </si>
  <si>
    <t>Косякин Александр</t>
  </si>
  <si>
    <t>Чемп края 23.01</t>
  </si>
  <si>
    <t>Чемп края 24.01</t>
  </si>
  <si>
    <t>Кубок Победы 07.05</t>
  </si>
  <si>
    <t>Чемп. Края 04.06</t>
  </si>
  <si>
    <t>Чемп края 05.06</t>
  </si>
  <si>
    <t>Пер-во края 18.06</t>
  </si>
  <si>
    <t>Перв края 19.06</t>
  </si>
  <si>
    <t>Чемп края  27.08</t>
  </si>
  <si>
    <t>Чемп края  28.08</t>
  </si>
  <si>
    <t>Перв Перми 10.09</t>
  </si>
  <si>
    <t>Пер-во Перми 11.09</t>
  </si>
  <si>
    <t>Зол осень 02.10</t>
  </si>
  <si>
    <t>Чемп края 09.10</t>
  </si>
  <si>
    <t>1, 307</t>
  </si>
  <si>
    <t>Селиванов Станислав</t>
  </si>
  <si>
    <t>Горбунов Михаил</t>
  </si>
  <si>
    <t>Сапунов Роман</t>
  </si>
  <si>
    <t>Ступников  Геннадий</t>
  </si>
  <si>
    <t>Чемп Перми 08.03</t>
  </si>
  <si>
    <t>Чемп края 06.03</t>
  </si>
  <si>
    <t>Чемп края 07.03</t>
  </si>
  <si>
    <t>Титова Нина</t>
  </si>
  <si>
    <t>Кетов Юрий</t>
  </si>
  <si>
    <t>Ефремов Владимир</t>
  </si>
  <si>
    <t>Паршаков Алексей</t>
  </si>
  <si>
    <t>Марфин Андрей</t>
  </si>
  <si>
    <t>Просвирнин Владимир</t>
  </si>
  <si>
    <t>Евграфов Алексей</t>
  </si>
  <si>
    <t>Половинкин Владимир</t>
  </si>
  <si>
    <t>Сайдаков Дмитрий</t>
  </si>
  <si>
    <t>Кожевников Александр</t>
  </si>
  <si>
    <t>Результаты Кубка ветеранов - 2016</t>
  </si>
  <si>
    <t>Килина Ангелина</t>
  </si>
  <si>
    <t>Тымкив Софья</t>
  </si>
  <si>
    <t>Аношкин Андрей</t>
  </si>
  <si>
    <t>Петухова Евгения</t>
  </si>
  <si>
    <t>Ярина Людмила</t>
  </si>
  <si>
    <t>Истомина Ольга</t>
  </si>
  <si>
    <t>Ноговицин Геннадий</t>
  </si>
  <si>
    <t>Макаров Виктор</t>
  </si>
  <si>
    <t>Несынов Сергей</t>
  </si>
  <si>
    <t>Шардин Александр</t>
  </si>
  <si>
    <t>Кадыров Раис</t>
  </si>
  <si>
    <t>Чертанов Всеволод</t>
  </si>
  <si>
    <t xml:space="preserve">Сумма 9 лучших </t>
  </si>
  <si>
    <t>Шаврин Александр</t>
  </si>
  <si>
    <t>Габова Надежда</t>
  </si>
  <si>
    <t>Силин Александр</t>
  </si>
  <si>
    <t>Приймак Евгений</t>
  </si>
  <si>
    <t>Костарева Евгения</t>
  </si>
  <si>
    <t>Памяти друзей 01.10</t>
  </si>
  <si>
    <t>II</t>
  </si>
  <si>
    <t>Мазанов Владимир</t>
  </si>
  <si>
    <t>KМС</t>
  </si>
  <si>
    <t>III</t>
  </si>
  <si>
    <t>Сбитнев  Олег</t>
  </si>
  <si>
    <t>Сбитнев  Игорь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</si>
</sst>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h:mm:ss;@"/>
  </numFmts>
  <fonts count="61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b/>
      <sz val="16"/>
      <name val="Arial Cyr"/>
      <family val="2"/>
    </font>
    <font>
      <sz val="10"/>
      <color indexed="8"/>
      <name val="Arial Cyr"/>
      <family val="2"/>
    </font>
    <font>
      <sz val="10"/>
      <name val="Arial Unicode MS"/>
      <family val="2"/>
    </font>
    <font>
      <sz val="10"/>
      <color indexed="10"/>
      <name val="Arial Cyr"/>
      <family val="2"/>
    </font>
    <font>
      <sz val="18"/>
      <color indexed="10"/>
      <name val="Arial Cyr"/>
      <family val="2"/>
    </font>
    <font>
      <sz val="8"/>
      <name val="Times New Roman Cyr"/>
      <family val="1"/>
    </font>
    <font>
      <sz val="8"/>
      <name val="Tahoma"/>
      <family val="2"/>
    </font>
    <font>
      <b/>
      <sz val="8"/>
      <name val="Tahoma"/>
      <family val="2"/>
    </font>
    <font>
      <sz val="10"/>
      <color indexed="48"/>
      <name val="Arial Cyr"/>
      <family val="2"/>
    </font>
    <font>
      <sz val="12"/>
      <color indexed="10"/>
      <name val="Arial Cyr"/>
      <family val="2"/>
    </font>
    <font>
      <sz val="10"/>
      <color indexed="17"/>
      <name val="Arial Cyr"/>
      <family val="0"/>
    </font>
    <font>
      <b/>
      <sz val="10"/>
      <color indexed="17"/>
      <name val="Arial Cyr"/>
      <family val="2"/>
    </font>
    <font>
      <sz val="8"/>
      <name val="Arial Cyr"/>
      <family val="0"/>
    </font>
    <font>
      <sz val="14"/>
      <name val="Times New Roman"/>
      <family val="1"/>
    </font>
    <font>
      <b/>
      <sz val="9"/>
      <name val="Arial Cyr"/>
      <family val="2"/>
    </font>
    <font>
      <b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21" fontId="0" fillId="0" borderId="0" xfId="0" applyNumberFormat="1" applyAlignment="1">
      <alignment/>
    </xf>
    <xf numFmtId="0" fontId="9" fillId="32" borderId="0" xfId="0" applyFont="1" applyFill="1" applyAlignment="1">
      <alignment/>
    </xf>
    <xf numFmtId="0" fontId="16" fillId="0" borderId="0" xfId="0" applyFont="1" applyAlignment="1">
      <alignment/>
    </xf>
    <xf numFmtId="1" fontId="17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1" fontId="9" fillId="0" borderId="0" xfId="0" applyNumberFormat="1" applyFont="1" applyAlignment="1">
      <alignment/>
    </xf>
    <xf numFmtId="0" fontId="1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1" fontId="7" fillId="33" borderId="10" xfId="0" applyNumberFormat="1" applyFont="1" applyFill="1" applyBorder="1" applyAlignment="1" applyProtection="1">
      <alignment horizontal="center"/>
      <protection/>
    </xf>
    <xf numFmtId="1" fontId="7" fillId="33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wrapText="1"/>
    </xf>
    <xf numFmtId="0" fontId="11" fillId="0" borderId="13" xfId="0" applyFont="1" applyFill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0" fontId="2" fillId="33" borderId="13" xfId="0" applyFont="1" applyFill="1" applyBorder="1" applyAlignment="1">
      <alignment horizontal="center" vertical="top" wrapText="1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5" xfId="0" applyFill="1" applyBorder="1" applyAlignment="1">
      <alignment/>
    </xf>
    <xf numFmtId="165" fontId="1" fillId="0" borderId="0" xfId="0" applyNumberFormat="1" applyFont="1" applyFill="1" applyBorder="1" applyAlignment="1">
      <alignment horizontal="center"/>
    </xf>
    <xf numFmtId="0" fontId="58" fillId="0" borderId="0" xfId="0" applyFont="1" applyAlignment="1">
      <alignment horizontal="justify" vertical="center"/>
    </xf>
    <xf numFmtId="0" fontId="59" fillId="0" borderId="0" xfId="0" applyFont="1" applyAlignment="1">
      <alignment horizontal="justify" vertical="center"/>
    </xf>
    <xf numFmtId="0" fontId="59" fillId="0" borderId="16" xfId="0" applyFont="1" applyBorder="1" applyAlignment="1">
      <alignment horizontal="justify" vertical="center" wrapText="1"/>
    </xf>
    <xf numFmtId="0" fontId="19" fillId="0" borderId="0" xfId="0" applyFont="1" applyAlignment="1">
      <alignment/>
    </xf>
    <xf numFmtId="1" fontId="0" fillId="0" borderId="10" xfId="0" applyNumberFormat="1" applyFont="1" applyFill="1" applyBorder="1" applyAlignment="1">
      <alignment horizontal="center"/>
    </xf>
    <xf numFmtId="1" fontId="7" fillId="33" borderId="17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17" xfId="0" applyFill="1" applyBorder="1" applyAlignment="1">
      <alignment/>
    </xf>
    <xf numFmtId="0" fontId="20" fillId="33" borderId="18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60" fillId="0" borderId="14" xfId="0" applyNumberFormat="1" applyFont="1" applyBorder="1" applyAlignment="1">
      <alignment horizontal="center"/>
    </xf>
    <xf numFmtId="1" fontId="7" fillId="33" borderId="1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157"/>
  <sheetViews>
    <sheetView tabSelected="1" zoomScale="75" zoomScaleNormal="75" zoomScaleSheetLayoutView="75" workbookViewId="0" topLeftCell="A1">
      <selection activeCell="F110" sqref="F110"/>
    </sheetView>
  </sheetViews>
  <sheetFormatPr defaultColWidth="9.00390625" defaultRowHeight="12.75"/>
  <cols>
    <col min="1" max="1" width="7.625" style="0" customWidth="1"/>
    <col min="2" max="2" width="24.375" style="0" customWidth="1"/>
    <col min="3" max="3" width="6.25390625" style="0" customWidth="1"/>
    <col min="4" max="4" width="8.25390625" style="0" customWidth="1"/>
    <col min="5" max="5" width="6.875" style="0" customWidth="1"/>
    <col min="6" max="6" width="7.25390625" style="0" customWidth="1"/>
    <col min="7" max="7" width="6.75390625" style="0" customWidth="1"/>
    <col min="8" max="8" width="6.75390625" style="0" hidden="1" customWidth="1"/>
    <col min="9" max="10" width="6.25390625" style="0" customWidth="1"/>
    <col min="11" max="11" width="7.00390625" style="0" customWidth="1"/>
    <col min="12" max="12" width="6.75390625" style="0" customWidth="1"/>
    <col min="13" max="13" width="6.875" style="0" customWidth="1"/>
    <col min="14" max="16" width="7.125" style="0" customWidth="1"/>
    <col min="17" max="17" width="6.25390625" style="0" customWidth="1"/>
    <col min="18" max="18" width="6.375" style="0" hidden="1" customWidth="1"/>
    <col min="19" max="21" width="7.125" style="0" customWidth="1"/>
    <col min="22" max="22" width="6.625" style="0" customWidth="1"/>
    <col min="25" max="25" width="9.125" style="0" hidden="1" customWidth="1"/>
    <col min="26" max="35" width="9.875" style="0" hidden="1" customWidth="1"/>
    <col min="36" max="36" width="9.125" style="0" hidden="1" customWidth="1"/>
    <col min="37" max="37" width="11.125" style="0" hidden="1" customWidth="1"/>
    <col min="38" max="39" width="9.125" style="0" hidden="1" customWidth="1"/>
  </cols>
  <sheetData>
    <row r="1" spans="1:24" ht="20.25">
      <c r="A1" s="52" t="s">
        <v>143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2" ht="21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S2" s="6"/>
      <c r="T2" s="6"/>
      <c r="U2" s="6"/>
      <c r="V2" s="6"/>
    </row>
    <row r="3" spans="1:35" ht="33" customHeight="1">
      <c r="A3" s="25" t="s">
        <v>11</v>
      </c>
      <c r="B3" s="26" t="s">
        <v>1</v>
      </c>
      <c r="C3" s="27" t="s">
        <v>12</v>
      </c>
      <c r="D3" s="27" t="s">
        <v>13</v>
      </c>
      <c r="E3" s="28" t="s">
        <v>112</v>
      </c>
      <c r="F3" s="28" t="s">
        <v>113</v>
      </c>
      <c r="G3" s="28" t="s">
        <v>130</v>
      </c>
      <c r="H3" s="28"/>
      <c r="I3" s="28" t="s">
        <v>131</v>
      </c>
      <c r="J3" s="28" t="s">
        <v>132</v>
      </c>
      <c r="K3" s="28" t="s">
        <v>114</v>
      </c>
      <c r="L3" s="28" t="s">
        <v>115</v>
      </c>
      <c r="M3" s="28" t="s">
        <v>116</v>
      </c>
      <c r="N3" s="28" t="s">
        <v>117</v>
      </c>
      <c r="O3" s="28" t="s">
        <v>118</v>
      </c>
      <c r="P3" s="28" t="s">
        <v>119</v>
      </c>
      <c r="Q3" s="28" t="s">
        <v>120</v>
      </c>
      <c r="R3" s="28" t="s">
        <v>121</v>
      </c>
      <c r="S3" s="28" t="s">
        <v>122</v>
      </c>
      <c r="T3" s="47" t="s">
        <v>162</v>
      </c>
      <c r="U3" s="28" t="s">
        <v>123</v>
      </c>
      <c r="V3" s="28" t="s">
        <v>124</v>
      </c>
      <c r="W3" s="33" t="s">
        <v>5</v>
      </c>
      <c r="X3" s="46" t="s">
        <v>156</v>
      </c>
      <c r="Y3" s="21" t="s">
        <v>57</v>
      </c>
      <c r="Z3" s="17"/>
      <c r="AA3" s="17"/>
      <c r="AB3" s="17"/>
      <c r="AC3" s="17"/>
      <c r="AD3" s="17"/>
      <c r="AE3" s="17"/>
      <c r="AF3" s="17"/>
      <c r="AG3" s="17"/>
      <c r="AH3" s="17"/>
      <c r="AI3" s="17"/>
    </row>
    <row r="4" spans="1:25" ht="20.25" customHeight="1">
      <c r="A4" s="53" t="s">
        <v>8</v>
      </c>
      <c r="B4" s="54"/>
      <c r="C4" s="24"/>
      <c r="D4" s="24"/>
      <c r="E4" s="24"/>
      <c r="F4" s="24"/>
      <c r="G4" s="18"/>
      <c r="H4" s="18"/>
      <c r="I4" s="18"/>
      <c r="J4" s="18"/>
      <c r="K4" s="18"/>
      <c r="L4" s="18"/>
      <c r="M4" s="18"/>
      <c r="N4" s="18"/>
      <c r="O4" s="18"/>
      <c r="P4" s="18"/>
      <c r="Q4" s="1"/>
      <c r="R4" s="1"/>
      <c r="S4" s="18"/>
      <c r="T4" s="18"/>
      <c r="U4" s="18"/>
      <c r="V4" s="18"/>
      <c r="W4" s="18"/>
      <c r="X4" s="29"/>
      <c r="Y4">
        <f aca="true" t="shared" si="0" ref="Y4:Y38">IF(AM4=0,"",AM4)</f>
      </c>
    </row>
    <row r="5" spans="1:39" ht="13.5" customHeight="1">
      <c r="A5" s="7">
        <v>1</v>
      </c>
      <c r="B5" s="4" t="s">
        <v>35</v>
      </c>
      <c r="C5" s="4">
        <v>1970</v>
      </c>
      <c r="D5" s="37">
        <f>IF(C5&gt;1966,VLOOKUP(C5,коэфф!A:B,2,FALSE),1.131)</f>
        <v>1.104</v>
      </c>
      <c r="E5" s="42">
        <v>995.2994481556781</v>
      </c>
      <c r="F5" s="42">
        <v>607.345646437995</v>
      </c>
      <c r="G5" s="19" t="s">
        <v>81</v>
      </c>
      <c r="H5" s="19"/>
      <c r="I5" s="19">
        <v>910.9027113237639</v>
      </c>
      <c r="J5" s="19">
        <v>867.3757535164099</v>
      </c>
      <c r="K5" s="19">
        <v>1104</v>
      </c>
      <c r="L5" s="19">
        <v>1067.8184873949579</v>
      </c>
      <c r="M5" s="19">
        <v>1041.662337662338</v>
      </c>
      <c r="N5" s="19">
        <v>1085.9306803594354</v>
      </c>
      <c r="O5" s="19">
        <v>1104</v>
      </c>
      <c r="P5" s="19">
        <v>1104</v>
      </c>
      <c r="Q5" s="19">
        <v>992.5441020191286</v>
      </c>
      <c r="R5" s="1"/>
      <c r="S5" s="19" t="s">
        <v>81</v>
      </c>
      <c r="T5" s="19">
        <v>915.1619153058401</v>
      </c>
      <c r="U5" s="19">
        <v>1104</v>
      </c>
      <c r="V5" s="19">
        <v>925.7313730376279</v>
      </c>
      <c r="W5" s="19">
        <f>SUM(E5:V5)</f>
        <v>13825.772455213175</v>
      </c>
      <c r="X5" s="55">
        <f>SUMIF(Z5:AH5,"&gt;0")</f>
        <v>9599.255055591537</v>
      </c>
      <c r="Y5" s="22">
        <f t="shared" si="0"/>
      </c>
      <c r="Z5" s="16">
        <f aca="true" t="shared" si="1" ref="Z5:Z36">LARGE($E5:$V5,1)</f>
        <v>1104</v>
      </c>
      <c r="AA5" s="16">
        <f aca="true" t="shared" si="2" ref="AA5:AA36">LARGE($E5:$V5,2)</f>
        <v>1104</v>
      </c>
      <c r="AB5" s="16">
        <f aca="true" t="shared" si="3" ref="AB5:AB36">LARGE($E5:$V5,3)</f>
        <v>1104</v>
      </c>
      <c r="AC5" s="16">
        <f aca="true" t="shared" si="4" ref="AC5:AC36">LARGE($E5:$V5,4)</f>
        <v>1104</v>
      </c>
      <c r="AD5" s="16">
        <f aca="true" t="shared" si="5" ref="AD5:AD36">LARGE($E5:$V5,5)</f>
        <v>1085.9306803594354</v>
      </c>
      <c r="AE5" s="16">
        <f aca="true" t="shared" si="6" ref="AE5:AE36">LARGE($E5:$V5,6)</f>
        <v>1067.8184873949579</v>
      </c>
      <c r="AF5" s="16">
        <f aca="true" t="shared" si="7" ref="AF5:AF36">LARGE($E5:$V5,7)</f>
        <v>1041.662337662338</v>
      </c>
      <c r="AG5" s="16">
        <f aca="true" t="shared" si="8" ref="AG5:AG36">LARGE($E5:$V5,8)</f>
        <v>995.2994481556781</v>
      </c>
      <c r="AH5" s="16">
        <f aca="true" t="shared" si="9" ref="AH5:AH36">LARGE($E5:$V5,9)</f>
        <v>992.5441020191286</v>
      </c>
      <c r="AI5" s="16">
        <f aca="true" t="shared" si="10" ref="AI5:AI36">LARGE($E5:$V5,10)</f>
        <v>925.7313730376279</v>
      </c>
      <c r="AJ5" s="13" t="s">
        <v>56</v>
      </c>
      <c r="AK5" s="20" t="e">
        <f>VLOOKUP(B5,prot!A:H,8,FALSE)*$D5</f>
        <v>#N/A</v>
      </c>
      <c r="AL5" s="10" t="b">
        <f aca="true" t="shared" si="11" ref="AL5:AL38">ISERROR(AK5)</f>
        <v>1</v>
      </c>
      <c r="AM5" s="9">
        <f aca="true" t="shared" si="12" ref="AM5:AM38">IF(AL5,0,AK5)</f>
        <v>0</v>
      </c>
    </row>
    <row r="6" spans="1:39" ht="12.75" customHeight="1">
      <c r="A6" s="7">
        <v>2</v>
      </c>
      <c r="B6" s="4" t="s">
        <v>70</v>
      </c>
      <c r="C6" s="4">
        <v>1970</v>
      </c>
      <c r="D6" s="37">
        <f>IF(C6&gt;1966,VLOOKUP(C6,коэфф!A:B,2,FALSE),1.131)</f>
        <v>1.104</v>
      </c>
      <c r="E6" s="42" t="s">
        <v>81</v>
      </c>
      <c r="F6" s="42" t="s">
        <v>81</v>
      </c>
      <c r="G6" s="19" t="s">
        <v>81</v>
      </c>
      <c r="H6" s="19"/>
      <c r="I6" s="19" t="s">
        <v>81</v>
      </c>
      <c r="J6" s="19" t="s">
        <v>81</v>
      </c>
      <c r="K6" s="19">
        <v>887.7119688614987</v>
      </c>
      <c r="L6" s="19">
        <v>1053.0696132596684</v>
      </c>
      <c r="M6" s="19">
        <v>1039.3149295774651</v>
      </c>
      <c r="N6" s="19">
        <v>1104</v>
      </c>
      <c r="O6" s="19">
        <v>1039.6198704103672</v>
      </c>
      <c r="P6" s="19">
        <v>1007.7714285714286</v>
      </c>
      <c r="Q6" s="19">
        <v>1021.3056314926189</v>
      </c>
      <c r="R6" s="1"/>
      <c r="S6" s="19">
        <v>994.7977026164648</v>
      </c>
      <c r="T6" s="19">
        <v>1072.4878365228674</v>
      </c>
      <c r="U6" s="19">
        <v>979.5343721356556</v>
      </c>
      <c r="V6" s="19">
        <v>996.5021459227468</v>
      </c>
      <c r="W6" s="19">
        <f>SUM(E6:V6)</f>
        <v>11196.11549937078</v>
      </c>
      <c r="X6" s="55">
        <f>SUMIF(Z6:AH6,"&gt;0")</f>
        <v>9328.869158373627</v>
      </c>
      <c r="Y6" s="22">
        <f t="shared" si="0"/>
      </c>
      <c r="Z6" s="16">
        <f t="shared" si="1"/>
        <v>1104</v>
      </c>
      <c r="AA6" s="16">
        <f t="shared" si="2"/>
        <v>1072.4878365228674</v>
      </c>
      <c r="AB6" s="16">
        <f t="shared" si="3"/>
        <v>1053.0696132596684</v>
      </c>
      <c r="AC6" s="16">
        <f t="shared" si="4"/>
        <v>1039.6198704103672</v>
      </c>
      <c r="AD6" s="16">
        <f t="shared" si="5"/>
        <v>1039.3149295774651</v>
      </c>
      <c r="AE6" s="16">
        <f t="shared" si="6"/>
        <v>1021.3056314926189</v>
      </c>
      <c r="AF6" s="16">
        <f t="shared" si="7"/>
        <v>1007.7714285714286</v>
      </c>
      <c r="AG6" s="16">
        <f t="shared" si="8"/>
        <v>996.5021459227468</v>
      </c>
      <c r="AH6" s="16">
        <f t="shared" si="9"/>
        <v>994.7977026164648</v>
      </c>
      <c r="AI6" s="16">
        <f t="shared" si="10"/>
        <v>979.5343721356556</v>
      </c>
      <c r="AJ6" s="13" t="s">
        <v>56</v>
      </c>
      <c r="AK6" s="20" t="e">
        <f>VLOOKUP(B6,prot!A:H,8,FALSE)*$D6</f>
        <v>#N/A</v>
      </c>
      <c r="AL6" s="10" t="b">
        <f t="shared" si="11"/>
        <v>1</v>
      </c>
      <c r="AM6" s="9">
        <f t="shared" si="12"/>
        <v>0</v>
      </c>
    </row>
    <row r="7" spans="1:39" ht="13.5" customHeight="1">
      <c r="A7" s="7">
        <v>3</v>
      </c>
      <c r="B7" s="4" t="s">
        <v>29</v>
      </c>
      <c r="C7" s="4">
        <v>1966</v>
      </c>
      <c r="D7" s="37">
        <f>IF(C7&gt;1966,VLOOKUP(C7,коэфф!A:B,2,FALSE),1.131)</f>
        <v>1.131</v>
      </c>
      <c r="E7" s="42" t="s">
        <v>81</v>
      </c>
      <c r="F7" s="42" t="s">
        <v>81</v>
      </c>
      <c r="G7" s="19" t="s">
        <v>81</v>
      </c>
      <c r="H7" s="19"/>
      <c r="I7" s="19" t="s">
        <v>81</v>
      </c>
      <c r="J7" s="19" t="s">
        <v>81</v>
      </c>
      <c r="K7" s="19">
        <v>1061</v>
      </c>
      <c r="L7" s="19">
        <v>957</v>
      </c>
      <c r="M7" s="19">
        <v>1018</v>
      </c>
      <c r="N7" s="19">
        <v>1088</v>
      </c>
      <c r="O7" s="19">
        <v>994</v>
      </c>
      <c r="P7" s="19">
        <v>811</v>
      </c>
      <c r="Q7" s="19" t="s">
        <v>81</v>
      </c>
      <c r="R7" s="1"/>
      <c r="S7" s="19">
        <v>1081.226811103588</v>
      </c>
      <c r="T7" s="19">
        <v>1005.1468842729969</v>
      </c>
      <c r="U7" s="19">
        <v>944.3427257044278</v>
      </c>
      <c r="V7" s="19"/>
      <c r="W7" s="19">
        <f>SUM(E7:V7)</f>
        <v>8959.716421081013</v>
      </c>
      <c r="X7" s="55">
        <f>SUMIF(Z7:AH7,"&gt;0")</f>
        <v>8959.716421081013</v>
      </c>
      <c r="Y7" s="22">
        <f t="shared" si="0"/>
      </c>
      <c r="Z7" s="16">
        <f t="shared" si="1"/>
        <v>1088</v>
      </c>
      <c r="AA7" s="16">
        <f t="shared" si="2"/>
        <v>1081.226811103588</v>
      </c>
      <c r="AB7" s="16">
        <f t="shared" si="3"/>
        <v>1061</v>
      </c>
      <c r="AC7" s="16">
        <f t="shared" si="4"/>
        <v>1018</v>
      </c>
      <c r="AD7" s="16">
        <f t="shared" si="5"/>
        <v>1005.1468842729969</v>
      </c>
      <c r="AE7" s="16">
        <f t="shared" si="6"/>
        <v>994</v>
      </c>
      <c r="AF7" s="16">
        <f t="shared" si="7"/>
        <v>957</v>
      </c>
      <c r="AG7" s="16">
        <f t="shared" si="8"/>
        <v>944.3427257044278</v>
      </c>
      <c r="AH7" s="16">
        <f t="shared" si="9"/>
        <v>811</v>
      </c>
      <c r="AI7" s="16" t="e">
        <f t="shared" si="10"/>
        <v>#NUM!</v>
      </c>
      <c r="AJ7" s="13" t="s">
        <v>56</v>
      </c>
      <c r="AK7" s="20" t="e">
        <f>VLOOKUP(B7,prot!A:H,8,FALSE)*$D7</f>
        <v>#N/A</v>
      </c>
      <c r="AL7" s="10" t="b">
        <f t="shared" si="11"/>
        <v>1</v>
      </c>
      <c r="AM7" s="9">
        <f t="shared" si="12"/>
        <v>0</v>
      </c>
    </row>
    <row r="8" spans="1:39" ht="13.5" customHeight="1">
      <c r="A8" s="7">
        <v>4</v>
      </c>
      <c r="B8" s="4" t="s">
        <v>73</v>
      </c>
      <c r="C8" s="4">
        <v>1969</v>
      </c>
      <c r="D8" s="37">
        <f>IF(C8&gt;1966,VLOOKUP(C8,коэфф!A:B,2,FALSE),1.131)</f>
        <v>1.113</v>
      </c>
      <c r="E8" s="42">
        <v>1082.6549670949546</v>
      </c>
      <c r="F8" s="42">
        <v>869.1404494382023</v>
      </c>
      <c r="G8" s="19">
        <v>916.9438016528924</v>
      </c>
      <c r="H8" s="19"/>
      <c r="I8" s="19">
        <v>1113</v>
      </c>
      <c r="J8" s="19">
        <v>841.7466150870407</v>
      </c>
      <c r="K8" s="19">
        <v>915.4369608493696</v>
      </c>
      <c r="L8" s="19">
        <v>1072.9170854271356</v>
      </c>
      <c r="M8" s="19">
        <v>959.1660649819495</v>
      </c>
      <c r="N8" s="19">
        <v>919.0045797413794</v>
      </c>
      <c r="O8" s="19">
        <v>1036.3438334223172</v>
      </c>
      <c r="P8" s="19">
        <v>833.1438030560272</v>
      </c>
      <c r="Q8" s="19">
        <v>693.8820928518791</v>
      </c>
      <c r="R8" s="1"/>
      <c r="S8" s="19">
        <v>941.8975127359904</v>
      </c>
      <c r="T8" s="19">
        <v>814.6224340175951</v>
      </c>
      <c r="U8" s="19">
        <v>781.6570737605804</v>
      </c>
      <c r="V8" s="19" t="s">
        <v>81</v>
      </c>
      <c r="W8" s="19">
        <f>SUM(E8:V8)</f>
        <v>13791.557274117315</v>
      </c>
      <c r="X8" s="29">
        <f>SUMIF(Z8:AH8,"&gt;0")</f>
        <v>8957.364805905987</v>
      </c>
      <c r="Y8" s="22">
        <f t="shared" si="0"/>
      </c>
      <c r="Z8" s="16">
        <f t="shared" si="1"/>
        <v>1113</v>
      </c>
      <c r="AA8" s="16">
        <f t="shared" si="2"/>
        <v>1082.6549670949546</v>
      </c>
      <c r="AB8" s="16">
        <f t="shared" si="3"/>
        <v>1072.9170854271356</v>
      </c>
      <c r="AC8" s="16">
        <f t="shared" si="4"/>
        <v>1036.3438334223172</v>
      </c>
      <c r="AD8" s="16">
        <f t="shared" si="5"/>
        <v>959.1660649819495</v>
      </c>
      <c r="AE8" s="16">
        <f t="shared" si="6"/>
        <v>941.8975127359904</v>
      </c>
      <c r="AF8" s="16">
        <f t="shared" si="7"/>
        <v>919.0045797413794</v>
      </c>
      <c r="AG8" s="16">
        <f t="shared" si="8"/>
        <v>916.9438016528924</v>
      </c>
      <c r="AH8" s="16">
        <f t="shared" si="9"/>
        <v>915.4369608493696</v>
      </c>
      <c r="AI8" s="16">
        <f t="shared" si="10"/>
        <v>869.1404494382023</v>
      </c>
      <c r="AJ8" s="13" t="s">
        <v>56</v>
      </c>
      <c r="AK8" s="20" t="e">
        <f>VLOOKUP(B8,prot!A:H,8,FALSE)*$D8</f>
        <v>#N/A</v>
      </c>
      <c r="AL8" s="10" t="b">
        <f t="shared" si="11"/>
        <v>1</v>
      </c>
      <c r="AM8" s="9">
        <f t="shared" si="12"/>
        <v>0</v>
      </c>
    </row>
    <row r="9" spans="1:39" ht="13.5" customHeight="1">
      <c r="A9" s="7">
        <v>5</v>
      </c>
      <c r="B9" s="4" t="s">
        <v>66</v>
      </c>
      <c r="C9" s="4">
        <v>1976</v>
      </c>
      <c r="D9" s="37">
        <f>IF(C9&gt;1966,VLOOKUP(C9,коэфф!A:B,2,FALSE),1.131)</f>
        <v>1.058</v>
      </c>
      <c r="E9" s="42">
        <v>903.1991199119911</v>
      </c>
      <c r="F9" s="42">
        <v>757.1842105263158</v>
      </c>
      <c r="G9" s="19">
        <v>949.9130211013896</v>
      </c>
      <c r="H9" s="19"/>
      <c r="I9" s="19">
        <v>887.3363955687653</v>
      </c>
      <c r="J9" s="19">
        <v>690.2302558398221</v>
      </c>
      <c r="K9" s="34">
        <v>987.1215656755741</v>
      </c>
      <c r="L9" s="19">
        <v>963.9245382585752</v>
      </c>
      <c r="M9" s="34">
        <v>997.6963882618512</v>
      </c>
      <c r="N9" s="34">
        <v>998.3897783251232</v>
      </c>
      <c r="O9" s="34">
        <v>936.6253807106597</v>
      </c>
      <c r="P9" s="34">
        <v>957.4552545155994</v>
      </c>
      <c r="Q9" s="34">
        <v>1058</v>
      </c>
      <c r="R9" s="1"/>
      <c r="S9" s="34">
        <v>1058</v>
      </c>
      <c r="T9" s="34">
        <v>970.5084226646248</v>
      </c>
      <c r="U9" s="34">
        <v>918.240286909743</v>
      </c>
      <c r="V9" s="34">
        <v>954.4691689008042</v>
      </c>
      <c r="W9" s="19">
        <f>SUM(E9:V9)</f>
        <v>14988.29378717084</v>
      </c>
      <c r="X9" s="29">
        <f>SUMIF(Z9:AH9,"&gt;0")</f>
        <v>8945.565116602153</v>
      </c>
      <c r="Y9" s="22">
        <f t="shared" si="0"/>
      </c>
      <c r="Z9" s="16">
        <f t="shared" si="1"/>
        <v>1058</v>
      </c>
      <c r="AA9" s="16">
        <f t="shared" si="2"/>
        <v>1058</v>
      </c>
      <c r="AB9" s="16">
        <f t="shared" si="3"/>
        <v>998.3897783251232</v>
      </c>
      <c r="AC9" s="16">
        <f t="shared" si="4"/>
        <v>997.6963882618512</v>
      </c>
      <c r="AD9" s="16">
        <f t="shared" si="5"/>
        <v>987.1215656755741</v>
      </c>
      <c r="AE9" s="16">
        <f t="shared" si="6"/>
        <v>970.5084226646248</v>
      </c>
      <c r="AF9" s="16">
        <f t="shared" si="7"/>
        <v>963.9245382585752</v>
      </c>
      <c r="AG9" s="16">
        <f t="shared" si="8"/>
        <v>957.4552545155994</v>
      </c>
      <c r="AH9" s="16">
        <f t="shared" si="9"/>
        <v>954.4691689008042</v>
      </c>
      <c r="AI9" s="16">
        <f t="shared" si="10"/>
        <v>949.9130211013896</v>
      </c>
      <c r="AJ9" s="13" t="s">
        <v>56</v>
      </c>
      <c r="AK9" s="20" t="e">
        <f>VLOOKUP(B9,prot!A:H,8,FALSE)*$D9</f>
        <v>#N/A</v>
      </c>
      <c r="AL9" s="10" t="b">
        <f t="shared" si="11"/>
        <v>1</v>
      </c>
      <c r="AM9" s="9">
        <f t="shared" si="12"/>
        <v>0</v>
      </c>
    </row>
    <row r="10" spans="1:39" ht="13.5" customHeight="1">
      <c r="A10" s="7">
        <v>6</v>
      </c>
      <c r="B10" s="4" t="s">
        <v>60</v>
      </c>
      <c r="C10" s="4">
        <v>1977</v>
      </c>
      <c r="D10" s="37">
        <f>IF(C10&gt;1966,VLOOKUP(C10,коэфф!A:B,2,FALSE),1.131)</f>
        <v>1.051</v>
      </c>
      <c r="E10" s="42" t="s">
        <v>81</v>
      </c>
      <c r="F10" s="42" t="s">
        <v>81</v>
      </c>
      <c r="G10" s="19" t="s">
        <v>81</v>
      </c>
      <c r="H10" s="19"/>
      <c r="I10" s="19" t="s">
        <v>81</v>
      </c>
      <c r="J10" s="19" t="s">
        <v>81</v>
      </c>
      <c r="K10" s="19">
        <v>920.9717214563451</v>
      </c>
      <c r="L10" s="19">
        <v>1003.3461432126069</v>
      </c>
      <c r="M10" s="19">
        <v>1051</v>
      </c>
      <c r="N10" s="19">
        <v>1030.1614966421491</v>
      </c>
      <c r="O10" s="19">
        <v>1047.9954259576903</v>
      </c>
      <c r="P10" s="19">
        <v>907.8877351097177</v>
      </c>
      <c r="Q10" s="19">
        <v>859.078260869565</v>
      </c>
      <c r="R10" s="1"/>
      <c r="S10" s="19">
        <v>905.4374618669921</v>
      </c>
      <c r="T10" s="19">
        <v>1045.0680610889772</v>
      </c>
      <c r="U10" s="19">
        <v>854.2132661628883</v>
      </c>
      <c r="V10" s="19">
        <v>896.1396173824908</v>
      </c>
      <c r="W10" s="19">
        <f>SUM(E10:V10)</f>
        <v>10521.299189749421</v>
      </c>
      <c r="X10" s="29">
        <f>SUMIF(Z10:AH10,"&gt;0")</f>
        <v>8808.00766271697</v>
      </c>
      <c r="Y10" s="22">
        <f t="shared" si="0"/>
      </c>
      <c r="Z10" s="16">
        <f t="shared" si="1"/>
        <v>1051</v>
      </c>
      <c r="AA10" s="16">
        <f t="shared" si="2"/>
        <v>1047.9954259576903</v>
      </c>
      <c r="AB10" s="16">
        <f t="shared" si="3"/>
        <v>1045.0680610889772</v>
      </c>
      <c r="AC10" s="16">
        <f t="shared" si="4"/>
        <v>1030.1614966421491</v>
      </c>
      <c r="AD10" s="16">
        <f t="shared" si="5"/>
        <v>1003.3461432126069</v>
      </c>
      <c r="AE10" s="16">
        <f t="shared" si="6"/>
        <v>920.9717214563451</v>
      </c>
      <c r="AF10" s="16">
        <f t="shared" si="7"/>
        <v>907.8877351097177</v>
      </c>
      <c r="AG10" s="16">
        <f t="shared" si="8"/>
        <v>905.4374618669921</v>
      </c>
      <c r="AH10" s="16">
        <f t="shared" si="9"/>
        <v>896.1396173824908</v>
      </c>
      <c r="AI10" s="16">
        <f t="shared" si="10"/>
        <v>859.078260869565</v>
      </c>
      <c r="AJ10" s="13" t="s">
        <v>56</v>
      </c>
      <c r="AK10" s="20" t="e">
        <f>VLOOKUP(B10,prot!A:H,8,FALSE)*$D10</f>
        <v>#N/A</v>
      </c>
      <c r="AL10" s="10" t="b">
        <f t="shared" si="11"/>
        <v>1</v>
      </c>
      <c r="AM10" s="9">
        <f t="shared" si="12"/>
        <v>0</v>
      </c>
    </row>
    <row r="11" spans="1:39" ht="13.5" customHeight="1">
      <c r="A11" s="7">
        <v>7</v>
      </c>
      <c r="B11" s="4" t="s">
        <v>64</v>
      </c>
      <c r="C11" s="4">
        <v>1972</v>
      </c>
      <c r="D11" s="37">
        <f>IF(C11&gt;1966,VLOOKUP(C11,коэфф!A:B,2,FALSE),1.131)</f>
        <v>1.088</v>
      </c>
      <c r="E11" s="42" t="s">
        <v>81</v>
      </c>
      <c r="F11" s="42" t="s">
        <v>81</v>
      </c>
      <c r="G11" s="19" t="s">
        <v>81</v>
      </c>
      <c r="H11" s="19"/>
      <c r="I11" s="19" t="s">
        <v>81</v>
      </c>
      <c r="J11" s="19" t="s">
        <v>81</v>
      </c>
      <c r="K11" s="19">
        <v>750.2509040333798</v>
      </c>
      <c r="L11" s="19">
        <v>1088</v>
      </c>
      <c r="M11" s="19">
        <v>870.7126436781609</v>
      </c>
      <c r="N11" s="19" t="s">
        <v>81</v>
      </c>
      <c r="O11" s="19">
        <v>952.0682388359256</v>
      </c>
      <c r="P11" s="19">
        <v>878.2482607103626</v>
      </c>
      <c r="Q11" s="19">
        <v>1031.3142857142857</v>
      </c>
      <c r="R11" s="1"/>
      <c r="S11" s="19">
        <v>803.271111111111</v>
      </c>
      <c r="T11" s="19">
        <v>964.3563184374074</v>
      </c>
      <c r="U11" s="19">
        <v>935.6091205211728</v>
      </c>
      <c r="V11" s="19">
        <v>929.9263398526798</v>
      </c>
      <c r="W11" s="19">
        <f>SUM(E11:V11)</f>
        <v>9203.757222894486</v>
      </c>
      <c r="X11" s="29">
        <f>SUMIF(Z11:AH11,"&gt;0")</f>
        <v>8453.506318861106</v>
      </c>
      <c r="Y11" s="22">
        <f t="shared" si="0"/>
      </c>
      <c r="Z11" s="16">
        <f t="shared" si="1"/>
        <v>1088</v>
      </c>
      <c r="AA11" s="16">
        <f t="shared" si="2"/>
        <v>1031.3142857142857</v>
      </c>
      <c r="AB11" s="16">
        <f t="shared" si="3"/>
        <v>964.3563184374074</v>
      </c>
      <c r="AC11" s="16">
        <f t="shared" si="4"/>
        <v>952.0682388359256</v>
      </c>
      <c r="AD11" s="16">
        <f t="shared" si="5"/>
        <v>935.6091205211728</v>
      </c>
      <c r="AE11" s="16">
        <f t="shared" si="6"/>
        <v>929.9263398526798</v>
      </c>
      <c r="AF11" s="16">
        <f t="shared" si="7"/>
        <v>878.2482607103626</v>
      </c>
      <c r="AG11" s="16">
        <f t="shared" si="8"/>
        <v>870.7126436781609</v>
      </c>
      <c r="AH11" s="16">
        <f t="shared" si="9"/>
        <v>803.271111111111</v>
      </c>
      <c r="AI11" s="16">
        <f t="shared" si="10"/>
        <v>750.2509040333798</v>
      </c>
      <c r="AJ11" s="13" t="s">
        <v>56</v>
      </c>
      <c r="AK11" s="20" t="e">
        <f>VLOOKUP(B11,prot!A:H,8,FALSE)*$D11</f>
        <v>#N/A</v>
      </c>
      <c r="AL11" s="10" t="b">
        <f t="shared" si="11"/>
        <v>1</v>
      </c>
      <c r="AM11" s="9">
        <f t="shared" si="12"/>
        <v>0</v>
      </c>
    </row>
    <row r="12" spans="1:39" ht="14.25" customHeight="1">
      <c r="A12" s="7">
        <v>8</v>
      </c>
      <c r="B12" s="4" t="s">
        <v>138</v>
      </c>
      <c r="C12" s="1">
        <v>1974</v>
      </c>
      <c r="D12" s="37">
        <f>IF(C12&gt;1966,VLOOKUP(C12,коэфф!A:B,2,FALSE),1.131)</f>
        <v>1.072</v>
      </c>
      <c r="E12" s="42"/>
      <c r="F12" s="42"/>
      <c r="G12" s="19"/>
      <c r="H12" s="19"/>
      <c r="I12" s="19"/>
      <c r="J12" s="19"/>
      <c r="K12" s="19">
        <v>780.4663729809106</v>
      </c>
      <c r="L12" s="19">
        <v>802.2574772431728</v>
      </c>
      <c r="M12" s="19">
        <v>798.2673796791445</v>
      </c>
      <c r="N12" s="19">
        <v>942.2655577860626</v>
      </c>
      <c r="O12" s="19">
        <v>946.1376518218624</v>
      </c>
      <c r="P12" s="19">
        <v>832.7075405214941</v>
      </c>
      <c r="Q12" s="19" t="s">
        <v>81</v>
      </c>
      <c r="R12" s="1"/>
      <c r="S12" s="19">
        <v>856.3869872701558</v>
      </c>
      <c r="T12" s="19">
        <v>870.8001084892866</v>
      </c>
      <c r="U12" s="19">
        <v>897.9198154023652</v>
      </c>
      <c r="V12" s="19">
        <v>946.6684162183441</v>
      </c>
      <c r="W12" s="19">
        <f>SUM(E12:V12)</f>
        <v>8673.877307412798</v>
      </c>
      <c r="X12" s="29">
        <f>SUMIF(Z12:AH12,"&gt;0")</f>
        <v>7893.410934431888</v>
      </c>
      <c r="Y12" s="22">
        <f t="shared" si="0"/>
      </c>
      <c r="Z12" s="16">
        <f t="shared" si="1"/>
        <v>946.6684162183441</v>
      </c>
      <c r="AA12" s="16">
        <f t="shared" si="2"/>
        <v>946.1376518218624</v>
      </c>
      <c r="AB12" s="16">
        <f t="shared" si="3"/>
        <v>942.2655577860626</v>
      </c>
      <c r="AC12" s="16">
        <f t="shared" si="4"/>
        <v>897.9198154023652</v>
      </c>
      <c r="AD12" s="16">
        <f t="shared" si="5"/>
        <v>870.8001084892866</v>
      </c>
      <c r="AE12" s="16">
        <f t="shared" si="6"/>
        <v>856.3869872701558</v>
      </c>
      <c r="AF12" s="16">
        <f t="shared" si="7"/>
        <v>832.7075405214941</v>
      </c>
      <c r="AG12" s="16">
        <f t="shared" si="8"/>
        <v>802.2574772431728</v>
      </c>
      <c r="AH12" s="16">
        <f t="shared" si="9"/>
        <v>798.2673796791445</v>
      </c>
      <c r="AI12" s="16">
        <f t="shared" si="10"/>
        <v>780.4663729809106</v>
      </c>
      <c r="AJ12" s="13" t="s">
        <v>56</v>
      </c>
      <c r="AK12" s="20" t="e">
        <f>VLOOKUP(B12,prot!A:H,8,FALSE)*$D12</f>
        <v>#N/A</v>
      </c>
      <c r="AL12" s="10" t="b">
        <f t="shared" si="11"/>
        <v>1</v>
      </c>
      <c r="AM12" s="9">
        <f t="shared" si="12"/>
        <v>0</v>
      </c>
    </row>
    <row r="13" spans="1:39" ht="13.5" customHeight="1">
      <c r="A13" s="7">
        <v>9</v>
      </c>
      <c r="B13" s="4" t="s">
        <v>67</v>
      </c>
      <c r="C13" s="4">
        <v>1977</v>
      </c>
      <c r="D13" s="37">
        <f>IF(C13&gt;1966,VLOOKUP(C13,коэфф!A:B,2,FALSE),1.131)</f>
        <v>1.051</v>
      </c>
      <c r="E13" s="42">
        <v>739.2485837298889</v>
      </c>
      <c r="F13" s="42">
        <v>652.830685203575</v>
      </c>
      <c r="G13" s="19">
        <v>788.0805931656994</v>
      </c>
      <c r="H13" s="19"/>
      <c r="I13" s="19">
        <v>737.4104882459312</v>
      </c>
      <c r="J13" s="19">
        <v>593.2738209817132</v>
      </c>
      <c r="K13" s="19">
        <v>719.1357990615511</v>
      </c>
      <c r="L13" s="19">
        <v>909.7776385058909</v>
      </c>
      <c r="M13" s="19">
        <v>820.2807099486223</v>
      </c>
      <c r="N13" s="19">
        <v>717.9217740138178</v>
      </c>
      <c r="O13" s="19">
        <v>915.0993509735396</v>
      </c>
      <c r="P13" s="19">
        <v>898.3829003489724</v>
      </c>
      <c r="Q13" s="19">
        <v>719.9562753036436</v>
      </c>
      <c r="R13" s="1"/>
      <c r="S13" s="19">
        <v>799.1448572967151</v>
      </c>
      <c r="T13" s="19">
        <v>909.2273252455227</v>
      </c>
      <c r="U13" s="19">
        <v>862.663651780667</v>
      </c>
      <c r="V13" s="19">
        <v>877.5719602977666</v>
      </c>
      <c r="W13" s="19">
        <f>SUM(E13:V13)</f>
        <v>12660.006414103518</v>
      </c>
      <c r="X13" s="29">
        <f>SUMIF(Z13:AH13,"&gt;0")</f>
        <v>7780.228987563396</v>
      </c>
      <c r="Y13" s="22">
        <f t="shared" si="0"/>
      </c>
      <c r="Z13" s="16">
        <f t="shared" si="1"/>
        <v>915.0993509735396</v>
      </c>
      <c r="AA13" s="16">
        <f t="shared" si="2"/>
        <v>909.7776385058909</v>
      </c>
      <c r="AB13" s="16">
        <f t="shared" si="3"/>
        <v>909.2273252455227</v>
      </c>
      <c r="AC13" s="16">
        <f t="shared" si="4"/>
        <v>898.3829003489724</v>
      </c>
      <c r="AD13" s="16">
        <f t="shared" si="5"/>
        <v>877.5719602977666</v>
      </c>
      <c r="AE13" s="16">
        <f t="shared" si="6"/>
        <v>862.663651780667</v>
      </c>
      <c r="AF13" s="16">
        <f t="shared" si="7"/>
        <v>820.2807099486223</v>
      </c>
      <c r="AG13" s="16">
        <f t="shared" si="8"/>
        <v>799.1448572967151</v>
      </c>
      <c r="AH13" s="16">
        <f t="shared" si="9"/>
        <v>788.0805931656994</v>
      </c>
      <c r="AI13" s="16">
        <f t="shared" si="10"/>
        <v>739.2485837298889</v>
      </c>
      <c r="AJ13" s="13" t="s">
        <v>56</v>
      </c>
      <c r="AK13" s="20" t="e">
        <f>VLOOKUP(B13,prot!A:H,8,FALSE)*$D13</f>
        <v>#N/A</v>
      </c>
      <c r="AL13" s="10" t="b">
        <f t="shared" si="11"/>
        <v>1</v>
      </c>
      <c r="AM13" s="9">
        <f t="shared" si="12"/>
        <v>0</v>
      </c>
    </row>
    <row r="14" spans="1:39" ht="13.5" customHeight="1">
      <c r="A14" s="7">
        <v>10</v>
      </c>
      <c r="B14" s="4" t="s">
        <v>92</v>
      </c>
      <c r="C14" s="4">
        <v>1983</v>
      </c>
      <c r="D14" s="37">
        <f>IF(C14&gt;1966,VLOOKUP(C14,коэфф!A:B,2,FALSE),1.131)</f>
        <v>1.015</v>
      </c>
      <c r="E14" s="42">
        <v>1014.9999999999999</v>
      </c>
      <c r="F14" s="42">
        <v>847.0747164776517</v>
      </c>
      <c r="G14" s="19" t="s">
        <v>81</v>
      </c>
      <c r="H14" s="19"/>
      <c r="I14" s="19">
        <v>1010.1186277653094</v>
      </c>
      <c r="J14" s="19">
        <v>770.1131953428202</v>
      </c>
      <c r="K14" s="19">
        <v>755.6111111111111</v>
      </c>
      <c r="L14" s="19" t="s">
        <v>81</v>
      </c>
      <c r="M14" s="19">
        <v>766.4098508811568</v>
      </c>
      <c r="N14" s="19">
        <v>740.7083333333334</v>
      </c>
      <c r="O14" s="19">
        <v>939.0769230769228</v>
      </c>
      <c r="P14" s="19" t="s">
        <v>81</v>
      </c>
      <c r="Q14" s="19" t="s">
        <v>81</v>
      </c>
      <c r="R14" s="1"/>
      <c r="S14" s="19" t="s">
        <v>81</v>
      </c>
      <c r="T14" s="19" t="s">
        <v>81</v>
      </c>
      <c r="U14" s="19">
        <v>771.8146111547526</v>
      </c>
      <c r="V14" s="19">
        <v>835.4880136986301</v>
      </c>
      <c r="W14" s="19">
        <f>SUM(E14:V14)</f>
        <v>8451.415382841687</v>
      </c>
      <c r="X14" s="29">
        <f>SUMIF(Z14:AH14,"&gt;0")</f>
        <v>7710.707049508354</v>
      </c>
      <c r="Y14" s="22">
        <f t="shared" si="0"/>
      </c>
      <c r="Z14" s="16">
        <f t="shared" si="1"/>
        <v>1014.9999999999999</v>
      </c>
      <c r="AA14" s="16">
        <f t="shared" si="2"/>
        <v>1010.1186277653094</v>
      </c>
      <c r="AB14" s="16">
        <f t="shared" si="3"/>
        <v>939.0769230769228</v>
      </c>
      <c r="AC14" s="16">
        <f t="shared" si="4"/>
        <v>847.0747164776517</v>
      </c>
      <c r="AD14" s="16">
        <f t="shared" si="5"/>
        <v>835.4880136986301</v>
      </c>
      <c r="AE14" s="16">
        <f t="shared" si="6"/>
        <v>771.8146111547526</v>
      </c>
      <c r="AF14" s="16">
        <f t="shared" si="7"/>
        <v>770.1131953428202</v>
      </c>
      <c r="AG14" s="16">
        <f t="shared" si="8"/>
        <v>766.4098508811568</v>
      </c>
      <c r="AH14" s="16">
        <f t="shared" si="9"/>
        <v>755.6111111111111</v>
      </c>
      <c r="AI14" s="16">
        <f t="shared" si="10"/>
        <v>740.7083333333334</v>
      </c>
      <c r="AJ14" s="13" t="s">
        <v>56</v>
      </c>
      <c r="AK14" s="20" t="e">
        <f>VLOOKUP(B14,prot!A:H,8,FALSE)*$D14</f>
        <v>#N/A</v>
      </c>
      <c r="AL14" s="10" t="b">
        <f t="shared" si="11"/>
        <v>1</v>
      </c>
      <c r="AM14" s="9">
        <f t="shared" si="12"/>
        <v>0</v>
      </c>
    </row>
    <row r="15" spans="1:39" ht="13.5" customHeight="1">
      <c r="A15" s="7">
        <v>11</v>
      </c>
      <c r="B15" s="4" t="s">
        <v>90</v>
      </c>
      <c r="C15" s="4">
        <v>1979</v>
      </c>
      <c r="D15" s="37">
        <f>IF(C15&gt;1966,VLOOKUP(C15,коэфф!A:B,2,FALSE),1.131)</f>
        <v>1.038</v>
      </c>
      <c r="E15" s="42">
        <v>836.6533367956374</v>
      </c>
      <c r="F15" s="42">
        <v>656.8224582701064</v>
      </c>
      <c r="G15" s="19" t="s">
        <v>81</v>
      </c>
      <c r="H15" s="19"/>
      <c r="I15" s="19" t="s">
        <v>81</v>
      </c>
      <c r="J15" s="19">
        <v>687.8949152542373</v>
      </c>
      <c r="K15" s="19" t="s">
        <v>81</v>
      </c>
      <c r="L15" s="19" t="s">
        <v>81</v>
      </c>
      <c r="M15" s="19" t="s">
        <v>81</v>
      </c>
      <c r="N15" s="19">
        <v>819.5440494590418</v>
      </c>
      <c r="O15" s="19">
        <v>939.4250129735341</v>
      </c>
      <c r="P15" s="19">
        <v>837.8875869644819</v>
      </c>
      <c r="Q15" s="19">
        <v>1021.696335078534</v>
      </c>
      <c r="R15" s="1"/>
      <c r="S15" s="19">
        <v>965.5177865612648</v>
      </c>
      <c r="T15" s="19" t="s">
        <v>81</v>
      </c>
      <c r="U15" s="19">
        <v>867.6891191709846</v>
      </c>
      <c r="V15" s="19" t="s">
        <v>81</v>
      </c>
      <c r="W15" s="19">
        <f>SUM(E15:V15)</f>
        <v>7633.130600527824</v>
      </c>
      <c r="X15" s="29">
        <f>SUMIF(Z15:AH15,"&gt;0")</f>
        <v>7633.130600527822</v>
      </c>
      <c r="Y15" s="22">
        <f t="shared" si="0"/>
      </c>
      <c r="Z15" s="16">
        <f t="shared" si="1"/>
        <v>1021.696335078534</v>
      </c>
      <c r="AA15" s="16">
        <f t="shared" si="2"/>
        <v>965.5177865612648</v>
      </c>
      <c r="AB15" s="16">
        <f t="shared" si="3"/>
        <v>939.4250129735341</v>
      </c>
      <c r="AC15" s="16">
        <f t="shared" si="4"/>
        <v>867.6891191709846</v>
      </c>
      <c r="AD15" s="16">
        <f t="shared" si="5"/>
        <v>837.8875869644819</v>
      </c>
      <c r="AE15" s="16">
        <f t="shared" si="6"/>
        <v>836.6533367956374</v>
      </c>
      <c r="AF15" s="16">
        <f t="shared" si="7"/>
        <v>819.5440494590418</v>
      </c>
      <c r="AG15" s="16">
        <f t="shared" si="8"/>
        <v>687.8949152542373</v>
      </c>
      <c r="AH15" s="16">
        <f t="shared" si="9"/>
        <v>656.8224582701064</v>
      </c>
      <c r="AI15" s="16" t="e">
        <f t="shared" si="10"/>
        <v>#NUM!</v>
      </c>
      <c r="AJ15" s="13" t="s">
        <v>56</v>
      </c>
      <c r="AK15" s="20" t="e">
        <f>VLOOKUP(B15,prot!A:H,8,FALSE)*$D15</f>
        <v>#N/A</v>
      </c>
      <c r="AL15" s="10" t="b">
        <f t="shared" si="11"/>
        <v>1</v>
      </c>
      <c r="AM15" s="9">
        <f t="shared" si="12"/>
        <v>0</v>
      </c>
    </row>
    <row r="16" spans="1:47" ht="13.5" customHeight="1">
      <c r="A16" s="7">
        <v>12</v>
      </c>
      <c r="B16" s="4" t="s">
        <v>59</v>
      </c>
      <c r="C16" s="4">
        <v>1965</v>
      </c>
      <c r="D16" s="37">
        <f>IF(C16&gt;1966,VLOOKUP(C16,коэфф!A:B,2,FALSE),1.131)</f>
        <v>1.131</v>
      </c>
      <c r="E16" s="42" t="s">
        <v>81</v>
      </c>
      <c r="F16" s="42" t="s">
        <v>81</v>
      </c>
      <c r="G16" s="19" t="s">
        <v>81</v>
      </c>
      <c r="H16" s="19"/>
      <c r="I16" s="19" t="s">
        <v>81</v>
      </c>
      <c r="J16" s="19" t="s">
        <v>81</v>
      </c>
      <c r="K16" s="19" t="s">
        <v>81</v>
      </c>
      <c r="L16" s="19">
        <v>1131</v>
      </c>
      <c r="M16" s="19">
        <v>1075</v>
      </c>
      <c r="N16" s="19">
        <v>1084</v>
      </c>
      <c r="O16" s="19">
        <v>1131</v>
      </c>
      <c r="P16" s="19" t="s">
        <v>81</v>
      </c>
      <c r="Q16" s="19" t="s">
        <v>81</v>
      </c>
      <c r="R16" s="1"/>
      <c r="S16" s="19">
        <v>1050.2843108928055</v>
      </c>
      <c r="T16" s="19" t="s">
        <v>81</v>
      </c>
      <c r="U16" s="19">
        <v>1020.7540821375557</v>
      </c>
      <c r="V16" s="19" t="s">
        <v>81</v>
      </c>
      <c r="W16" s="19">
        <f>SUM(E16:V16)</f>
        <v>6492.0383930303615</v>
      </c>
      <c r="X16" s="29">
        <f>SUMIF(Z16:AH16,"&gt;0")</f>
        <v>6492.0383930303615</v>
      </c>
      <c r="Y16" s="22">
        <f t="shared" si="0"/>
      </c>
      <c r="Z16" s="16">
        <f t="shared" si="1"/>
        <v>1131</v>
      </c>
      <c r="AA16" s="16">
        <f t="shared" si="2"/>
        <v>1131</v>
      </c>
      <c r="AB16" s="16">
        <f t="shared" si="3"/>
        <v>1084</v>
      </c>
      <c r="AC16" s="16">
        <f t="shared" si="4"/>
        <v>1075</v>
      </c>
      <c r="AD16" s="16">
        <f t="shared" si="5"/>
        <v>1050.2843108928055</v>
      </c>
      <c r="AE16" s="16">
        <f t="shared" si="6"/>
        <v>1020.7540821375557</v>
      </c>
      <c r="AF16" s="16" t="e">
        <f t="shared" si="7"/>
        <v>#NUM!</v>
      </c>
      <c r="AG16" s="16" t="e">
        <f t="shared" si="8"/>
        <v>#NUM!</v>
      </c>
      <c r="AH16" s="16" t="e">
        <f t="shared" si="9"/>
        <v>#NUM!</v>
      </c>
      <c r="AI16" s="16" t="e">
        <f t="shared" si="10"/>
        <v>#NUM!</v>
      </c>
      <c r="AJ16" s="13" t="s">
        <v>56</v>
      </c>
      <c r="AK16" s="20" t="e">
        <f>VLOOKUP(B16,prot!A:H,8,FALSE)*$D16</f>
        <v>#N/A</v>
      </c>
      <c r="AL16" s="10" t="b">
        <f t="shared" si="11"/>
        <v>1</v>
      </c>
      <c r="AM16" s="9">
        <f t="shared" si="12"/>
        <v>0</v>
      </c>
      <c r="AU16" s="32"/>
    </row>
    <row r="17" spans="1:39" ht="13.5" customHeight="1">
      <c r="A17" s="7">
        <v>13</v>
      </c>
      <c r="B17" s="4" t="s">
        <v>52</v>
      </c>
      <c r="C17" s="4">
        <v>1974</v>
      </c>
      <c r="D17" s="37">
        <f>IF(C17&gt;1966,VLOOKUP(C17,коэфф!A:B,2,FALSE),1.131)</f>
        <v>1.072</v>
      </c>
      <c r="E17" s="42" t="s">
        <v>81</v>
      </c>
      <c r="F17" s="42" t="s">
        <v>81</v>
      </c>
      <c r="G17" s="19" t="s">
        <v>81</v>
      </c>
      <c r="H17" s="19"/>
      <c r="I17" s="19" t="s">
        <v>81</v>
      </c>
      <c r="J17" s="19" t="s">
        <v>81</v>
      </c>
      <c r="K17" s="19">
        <v>829.4282147315856</v>
      </c>
      <c r="L17" s="19" t="s">
        <v>81</v>
      </c>
      <c r="M17" s="19" t="s">
        <v>81</v>
      </c>
      <c r="N17" s="19" t="s">
        <v>81</v>
      </c>
      <c r="O17" s="19">
        <v>978.8314136125656</v>
      </c>
      <c r="P17" s="19">
        <v>789.1881783269326</v>
      </c>
      <c r="Q17" s="19">
        <v>997.7029702970297</v>
      </c>
      <c r="R17" s="1"/>
      <c r="S17" s="19">
        <v>810.9638360567909</v>
      </c>
      <c r="T17" s="19">
        <v>1072</v>
      </c>
      <c r="U17" s="19" t="s">
        <v>81</v>
      </c>
      <c r="V17" s="19">
        <v>926.3687724704673</v>
      </c>
      <c r="W17" s="19">
        <f>SUM(E17:V17)</f>
        <v>6404.483385495372</v>
      </c>
      <c r="X17" s="29">
        <f>SUMIF(Z17:AH17,"&gt;0")</f>
        <v>6404.483385495371</v>
      </c>
      <c r="Y17" s="22">
        <f t="shared" si="0"/>
      </c>
      <c r="Z17" s="16">
        <f t="shared" si="1"/>
        <v>1072</v>
      </c>
      <c r="AA17" s="16">
        <f t="shared" si="2"/>
        <v>997.7029702970297</v>
      </c>
      <c r="AB17" s="16">
        <f t="shared" si="3"/>
        <v>978.8314136125656</v>
      </c>
      <c r="AC17" s="16">
        <f t="shared" si="4"/>
        <v>926.3687724704673</v>
      </c>
      <c r="AD17" s="16">
        <f t="shared" si="5"/>
        <v>829.4282147315856</v>
      </c>
      <c r="AE17" s="16">
        <f t="shared" si="6"/>
        <v>810.9638360567909</v>
      </c>
      <c r="AF17" s="16">
        <f t="shared" si="7"/>
        <v>789.1881783269326</v>
      </c>
      <c r="AG17" s="16" t="e">
        <f t="shared" si="8"/>
        <v>#NUM!</v>
      </c>
      <c r="AH17" s="16" t="e">
        <f t="shared" si="9"/>
        <v>#NUM!</v>
      </c>
      <c r="AI17" s="16" t="e">
        <f t="shared" si="10"/>
        <v>#NUM!</v>
      </c>
      <c r="AJ17" s="13" t="s">
        <v>56</v>
      </c>
      <c r="AK17" s="20" t="e">
        <f>VLOOKUP(B17,prot!A:H,8,FALSE)*$D17</f>
        <v>#N/A</v>
      </c>
      <c r="AL17" s="10" t="b">
        <f t="shared" si="11"/>
        <v>1</v>
      </c>
      <c r="AM17" s="9">
        <f t="shared" si="12"/>
        <v>0</v>
      </c>
    </row>
    <row r="18" spans="1:39" ht="13.5" customHeight="1">
      <c r="A18" s="7">
        <v>15</v>
      </c>
      <c r="B18" s="4" t="s">
        <v>54</v>
      </c>
      <c r="C18" s="4">
        <v>1970</v>
      </c>
      <c r="D18" s="37">
        <f>IF(C18&gt;1966,VLOOKUP(C18,коэфф!A:B,2,FALSE),1.131)</f>
        <v>1.104</v>
      </c>
      <c r="E18" s="42">
        <v>802.909090909091</v>
      </c>
      <c r="F18" s="42">
        <v>639.9925857275256</v>
      </c>
      <c r="G18" s="19" t="s">
        <v>81</v>
      </c>
      <c r="H18" s="19"/>
      <c r="I18" s="19" t="s">
        <v>81</v>
      </c>
      <c r="J18" s="19" t="s">
        <v>81</v>
      </c>
      <c r="K18" s="19">
        <v>692.1638846737482</v>
      </c>
      <c r="L18" s="19">
        <v>775.7655677655678</v>
      </c>
      <c r="M18" s="19">
        <v>752.9730612244899</v>
      </c>
      <c r="N18" s="19" t="s">
        <v>81</v>
      </c>
      <c r="O18" s="19">
        <v>843.7230499561788</v>
      </c>
      <c r="P18" s="19">
        <v>785.7200968523003</v>
      </c>
      <c r="Q18" s="19" t="s">
        <v>81</v>
      </c>
      <c r="R18" s="1"/>
      <c r="S18" s="19" t="s">
        <v>81</v>
      </c>
      <c r="T18" s="19" t="s">
        <v>81</v>
      </c>
      <c r="U18" s="19" t="s">
        <v>81</v>
      </c>
      <c r="V18" s="19" t="s">
        <v>81</v>
      </c>
      <c r="W18" s="19">
        <f>SUM(E18:V18)</f>
        <v>5293.247337108902</v>
      </c>
      <c r="X18" s="29">
        <f>SUMIF(Z18:AH18,"&gt;0")</f>
        <v>5293.247337108902</v>
      </c>
      <c r="Y18" s="22">
        <f t="shared" si="0"/>
      </c>
      <c r="Z18" s="16">
        <f t="shared" si="1"/>
        <v>843.7230499561788</v>
      </c>
      <c r="AA18" s="16">
        <f t="shared" si="2"/>
        <v>802.909090909091</v>
      </c>
      <c r="AB18" s="16">
        <f t="shared" si="3"/>
        <v>785.7200968523003</v>
      </c>
      <c r="AC18" s="16">
        <f t="shared" si="4"/>
        <v>775.7655677655678</v>
      </c>
      <c r="AD18" s="16">
        <f t="shared" si="5"/>
        <v>752.9730612244899</v>
      </c>
      <c r="AE18" s="16">
        <f t="shared" si="6"/>
        <v>692.1638846737482</v>
      </c>
      <c r="AF18" s="16">
        <f t="shared" si="7"/>
        <v>639.9925857275256</v>
      </c>
      <c r="AG18" s="16" t="e">
        <f t="shared" si="8"/>
        <v>#NUM!</v>
      </c>
      <c r="AH18" s="16" t="e">
        <f t="shared" si="9"/>
        <v>#NUM!</v>
      </c>
      <c r="AI18" s="16" t="e">
        <f t="shared" si="10"/>
        <v>#NUM!</v>
      </c>
      <c r="AJ18" s="13" t="s">
        <v>56</v>
      </c>
      <c r="AK18" s="20" t="e">
        <f>VLOOKUP(B18,prot!A:H,8,FALSE)*$D18</f>
        <v>#N/A</v>
      </c>
      <c r="AL18" s="10" t="b">
        <f t="shared" si="11"/>
        <v>1</v>
      </c>
      <c r="AM18" s="9">
        <f t="shared" si="12"/>
        <v>0</v>
      </c>
    </row>
    <row r="19" spans="1:39" ht="12.75" customHeight="1">
      <c r="A19" s="7">
        <v>14</v>
      </c>
      <c r="B19" s="4" t="s">
        <v>25</v>
      </c>
      <c r="C19" s="4">
        <v>1966</v>
      </c>
      <c r="D19" s="37">
        <f>IF(C19&gt;1966,VLOOKUP(C19,коэфф!A:B,2,FALSE),1.131)</f>
        <v>1.131</v>
      </c>
      <c r="E19" s="42" t="s">
        <v>81</v>
      </c>
      <c r="F19" s="42" t="s">
        <v>81</v>
      </c>
      <c r="G19" s="19" t="s">
        <v>81</v>
      </c>
      <c r="H19" s="19"/>
      <c r="I19" s="19" t="s">
        <v>81</v>
      </c>
      <c r="J19" s="19" t="s">
        <v>81</v>
      </c>
      <c r="K19" s="19">
        <v>921</v>
      </c>
      <c r="L19" s="19">
        <v>1114</v>
      </c>
      <c r="M19" s="19" t="s">
        <v>81</v>
      </c>
      <c r="N19" s="19" t="s">
        <v>81</v>
      </c>
      <c r="O19" s="19" t="s">
        <v>81</v>
      </c>
      <c r="P19" s="19" t="s">
        <v>81</v>
      </c>
      <c r="Q19" s="19" t="s">
        <v>81</v>
      </c>
      <c r="R19" s="1"/>
      <c r="S19" s="19">
        <v>934.9953161592507</v>
      </c>
      <c r="T19" s="19">
        <v>1009.0393208221625</v>
      </c>
      <c r="U19" s="19">
        <v>889.8466540233</v>
      </c>
      <c r="V19" s="19"/>
      <c r="W19" s="19">
        <f>SUM(E19:V19)</f>
        <v>4868.881291004714</v>
      </c>
      <c r="X19" s="29">
        <f>SUMIF(Z19:AH19,"&gt;0")</f>
        <v>4868.881291004714</v>
      </c>
      <c r="Y19" s="22">
        <f t="shared" si="0"/>
      </c>
      <c r="Z19" s="16">
        <f t="shared" si="1"/>
        <v>1114</v>
      </c>
      <c r="AA19" s="16">
        <f t="shared" si="2"/>
        <v>1009.0393208221625</v>
      </c>
      <c r="AB19" s="16">
        <f t="shared" si="3"/>
        <v>934.9953161592507</v>
      </c>
      <c r="AC19" s="16">
        <f t="shared" si="4"/>
        <v>921</v>
      </c>
      <c r="AD19" s="16">
        <f t="shared" si="5"/>
        <v>889.8466540233</v>
      </c>
      <c r="AE19" s="16" t="e">
        <f t="shared" si="6"/>
        <v>#NUM!</v>
      </c>
      <c r="AF19" s="16" t="e">
        <f t="shared" si="7"/>
        <v>#NUM!</v>
      </c>
      <c r="AG19" s="16" t="e">
        <f t="shared" si="8"/>
        <v>#NUM!</v>
      </c>
      <c r="AH19" s="16" t="e">
        <f t="shared" si="9"/>
        <v>#NUM!</v>
      </c>
      <c r="AI19" s="16" t="e">
        <f t="shared" si="10"/>
        <v>#NUM!</v>
      </c>
      <c r="AJ19" s="13" t="s">
        <v>56</v>
      </c>
      <c r="AK19" s="20" t="e">
        <f>VLOOKUP(B19,prot!A:H,8,FALSE)*$D19</f>
        <v>#N/A</v>
      </c>
      <c r="AL19" s="10" t="b">
        <f t="shared" si="11"/>
        <v>1</v>
      </c>
      <c r="AM19" s="9">
        <f t="shared" si="12"/>
        <v>0</v>
      </c>
    </row>
    <row r="20" spans="1:39" ht="13.5" customHeight="1">
      <c r="A20" s="7">
        <v>16</v>
      </c>
      <c r="B20" s="4" t="s">
        <v>137</v>
      </c>
      <c r="C20" s="1">
        <v>1977</v>
      </c>
      <c r="D20" s="37">
        <f>IF(C20&gt;1966,VLOOKUP(C20,коэфф!A:B,2,FALSE),1.131)</f>
        <v>1.051</v>
      </c>
      <c r="E20" s="42"/>
      <c r="F20" s="42"/>
      <c r="G20" s="19"/>
      <c r="H20" s="19"/>
      <c r="I20" s="19"/>
      <c r="J20" s="19"/>
      <c r="K20" s="19">
        <v>933.8455197132615</v>
      </c>
      <c r="L20" s="19" t="s">
        <v>81</v>
      </c>
      <c r="M20" s="19">
        <v>758.9546240276577</v>
      </c>
      <c r="N20" s="19" t="s">
        <v>81</v>
      </c>
      <c r="O20" s="19" t="s">
        <v>81</v>
      </c>
      <c r="P20" s="19">
        <v>679.351854566779</v>
      </c>
      <c r="Q20" s="19">
        <v>767.1665228645383</v>
      </c>
      <c r="R20" s="1"/>
      <c r="S20" s="19">
        <v>825.1387267167082</v>
      </c>
      <c r="T20" s="19" t="s">
        <v>81</v>
      </c>
      <c r="U20" s="19" t="s">
        <v>81</v>
      </c>
      <c r="V20" s="19">
        <v>858.8186012627488</v>
      </c>
      <c r="W20" s="19">
        <f>SUM(E20:V20)</f>
        <v>4823.275849151693</v>
      </c>
      <c r="X20" s="29">
        <f>SUMIF(Z20:AH20,"&gt;0")</f>
        <v>4823.275849151694</v>
      </c>
      <c r="Y20" s="22">
        <f t="shared" si="0"/>
      </c>
      <c r="Z20" s="16">
        <f t="shared" si="1"/>
        <v>933.8455197132615</v>
      </c>
      <c r="AA20" s="16">
        <f t="shared" si="2"/>
        <v>858.8186012627488</v>
      </c>
      <c r="AB20" s="16">
        <f t="shared" si="3"/>
        <v>825.1387267167082</v>
      </c>
      <c r="AC20" s="16">
        <f t="shared" si="4"/>
        <v>767.1665228645383</v>
      </c>
      <c r="AD20" s="16">
        <f t="shared" si="5"/>
        <v>758.9546240276577</v>
      </c>
      <c r="AE20" s="16">
        <f t="shared" si="6"/>
        <v>679.351854566779</v>
      </c>
      <c r="AF20" s="16" t="e">
        <f t="shared" si="7"/>
        <v>#NUM!</v>
      </c>
      <c r="AG20" s="16" t="e">
        <f t="shared" si="8"/>
        <v>#NUM!</v>
      </c>
      <c r="AH20" s="16" t="e">
        <f t="shared" si="9"/>
        <v>#NUM!</v>
      </c>
      <c r="AI20" s="16" t="e">
        <f t="shared" si="10"/>
        <v>#NUM!</v>
      </c>
      <c r="AJ20" s="13" t="s">
        <v>56</v>
      </c>
      <c r="AK20" s="20" t="e">
        <f>VLOOKUP(B20,prot!A:H,8,FALSE)*$D20</f>
        <v>#N/A</v>
      </c>
      <c r="AL20" s="10" t="b">
        <f t="shared" si="11"/>
        <v>1</v>
      </c>
      <c r="AM20" s="9">
        <f t="shared" si="12"/>
        <v>0</v>
      </c>
    </row>
    <row r="21" spans="1:39" ht="14.25" customHeight="1">
      <c r="A21" s="7">
        <v>17</v>
      </c>
      <c r="B21" s="4" t="s">
        <v>141</v>
      </c>
      <c r="C21" s="1">
        <v>1972</v>
      </c>
      <c r="D21" s="37">
        <f>IF(C21&gt;1966,VLOOKUP(C21,коэфф!A:B,2,FALSE),1.131)</f>
        <v>1.088</v>
      </c>
      <c r="E21" s="42"/>
      <c r="F21" s="42"/>
      <c r="G21" s="19"/>
      <c r="H21" s="19"/>
      <c r="I21" s="19"/>
      <c r="J21" s="19"/>
      <c r="K21" s="19">
        <v>624.7746119990736</v>
      </c>
      <c r="L21" s="19" t="s">
        <v>81</v>
      </c>
      <c r="M21" s="19" t="s">
        <v>81</v>
      </c>
      <c r="N21" s="19">
        <v>721.4885331025531</v>
      </c>
      <c r="O21" s="19">
        <v>714.1407602559278</v>
      </c>
      <c r="P21" s="19">
        <v>669.3165899260501</v>
      </c>
      <c r="Q21" s="19">
        <v>487.6545695364239</v>
      </c>
      <c r="R21" s="1"/>
      <c r="S21" s="19">
        <v>658.6306538049303</v>
      </c>
      <c r="T21" s="19" t="s">
        <v>81</v>
      </c>
      <c r="U21" s="19">
        <v>712.7344913151364</v>
      </c>
      <c r="V21" s="19" t="s">
        <v>81</v>
      </c>
      <c r="W21" s="19">
        <f>SUM(E21:V21)</f>
        <v>4588.740209940095</v>
      </c>
      <c r="X21" s="29">
        <f>SUMIF(Z21:AH21,"&gt;0")</f>
        <v>4588.740209940095</v>
      </c>
      <c r="Y21" s="22">
        <f t="shared" si="0"/>
      </c>
      <c r="Z21" s="16">
        <f t="shared" si="1"/>
        <v>721.4885331025531</v>
      </c>
      <c r="AA21" s="16">
        <f t="shared" si="2"/>
        <v>714.1407602559278</v>
      </c>
      <c r="AB21" s="16">
        <f t="shared" si="3"/>
        <v>712.7344913151364</v>
      </c>
      <c r="AC21" s="16">
        <f t="shared" si="4"/>
        <v>669.3165899260501</v>
      </c>
      <c r="AD21" s="16">
        <f t="shared" si="5"/>
        <v>658.6306538049303</v>
      </c>
      <c r="AE21" s="16">
        <f t="shared" si="6"/>
        <v>624.7746119990736</v>
      </c>
      <c r="AF21" s="16">
        <f t="shared" si="7"/>
        <v>487.6545695364239</v>
      </c>
      <c r="AG21" s="16" t="e">
        <f t="shared" si="8"/>
        <v>#NUM!</v>
      </c>
      <c r="AH21" s="16" t="e">
        <f t="shared" si="9"/>
        <v>#NUM!</v>
      </c>
      <c r="AI21" s="16" t="e">
        <f t="shared" si="10"/>
        <v>#NUM!</v>
      </c>
      <c r="AJ21" s="13" t="s">
        <v>56</v>
      </c>
      <c r="AK21" s="20" t="e">
        <f>VLOOKUP(B21,prot!A:H,8,FALSE)*$D21</f>
        <v>#N/A</v>
      </c>
      <c r="AL21" s="10" t="b">
        <f t="shared" si="11"/>
        <v>1</v>
      </c>
      <c r="AM21" s="9">
        <f t="shared" si="12"/>
        <v>0</v>
      </c>
    </row>
    <row r="22" spans="1:39" ht="14.25" customHeight="1">
      <c r="A22" s="7">
        <v>18</v>
      </c>
      <c r="B22" s="4" t="s">
        <v>83</v>
      </c>
      <c r="C22" s="4">
        <v>1972</v>
      </c>
      <c r="D22" s="37">
        <f>IF(C22&gt;1966,VLOOKUP(C22,коэфф!A:B,2,FALSE),1.131)</f>
        <v>1.088</v>
      </c>
      <c r="E22" s="42" t="s">
        <v>81</v>
      </c>
      <c r="F22" s="42" t="s">
        <v>81</v>
      </c>
      <c r="G22" s="19" t="s">
        <v>81</v>
      </c>
      <c r="H22" s="19"/>
      <c r="I22" s="19" t="s">
        <v>81</v>
      </c>
      <c r="J22" s="19" t="s">
        <v>81</v>
      </c>
      <c r="K22" s="19">
        <v>1064.8053691275168</v>
      </c>
      <c r="L22" s="19" t="s">
        <v>81</v>
      </c>
      <c r="M22" s="19" t="s">
        <v>81</v>
      </c>
      <c r="N22" s="19">
        <v>1070.879897238279</v>
      </c>
      <c r="O22" s="19" t="s">
        <v>81</v>
      </c>
      <c r="P22" s="19" t="s">
        <v>81</v>
      </c>
      <c r="Q22" s="19">
        <v>1023.2884936075596</v>
      </c>
      <c r="R22" s="1"/>
      <c r="S22" s="19" t="s">
        <v>81</v>
      </c>
      <c r="T22" s="19" t="s">
        <v>81</v>
      </c>
      <c r="U22" s="19" t="s">
        <v>81</v>
      </c>
      <c r="V22" s="19">
        <v>977.2107300146805</v>
      </c>
      <c r="W22" s="19">
        <f>SUM(E22:V22)</f>
        <v>4136.184489988036</v>
      </c>
      <c r="X22" s="29">
        <f>SUMIF(Z22:AH22,"&gt;0")</f>
        <v>4136.184489988036</v>
      </c>
      <c r="Y22" s="22">
        <f t="shared" si="0"/>
      </c>
      <c r="Z22" s="16">
        <f t="shared" si="1"/>
        <v>1070.879897238279</v>
      </c>
      <c r="AA22" s="16">
        <f t="shared" si="2"/>
        <v>1064.8053691275168</v>
      </c>
      <c r="AB22" s="16">
        <f t="shared" si="3"/>
        <v>1023.2884936075596</v>
      </c>
      <c r="AC22" s="16">
        <f t="shared" si="4"/>
        <v>977.2107300146805</v>
      </c>
      <c r="AD22" s="16" t="e">
        <f t="shared" si="5"/>
        <v>#NUM!</v>
      </c>
      <c r="AE22" s="16" t="e">
        <f t="shared" si="6"/>
        <v>#NUM!</v>
      </c>
      <c r="AF22" s="16" t="e">
        <f t="shared" si="7"/>
        <v>#NUM!</v>
      </c>
      <c r="AG22" s="16" t="e">
        <f t="shared" si="8"/>
        <v>#NUM!</v>
      </c>
      <c r="AH22" s="16" t="e">
        <f t="shared" si="9"/>
        <v>#NUM!</v>
      </c>
      <c r="AI22" s="16" t="e">
        <f t="shared" si="10"/>
        <v>#NUM!</v>
      </c>
      <c r="AJ22" s="13" t="s">
        <v>56</v>
      </c>
      <c r="AK22" s="20" t="e">
        <f>VLOOKUP(B22,prot!A:H,8,FALSE)*$D22</f>
        <v>#N/A</v>
      </c>
      <c r="AL22" s="10" t="b">
        <f t="shared" si="11"/>
        <v>1</v>
      </c>
      <c r="AM22" s="9">
        <f t="shared" si="12"/>
        <v>0</v>
      </c>
    </row>
    <row r="23" spans="1:39" ht="13.5" customHeight="1">
      <c r="A23" s="7">
        <v>19</v>
      </c>
      <c r="B23" s="4" t="s">
        <v>109</v>
      </c>
      <c r="C23" s="4">
        <v>1970</v>
      </c>
      <c r="D23" s="37">
        <f>IF(C23&gt;1966,VLOOKUP(C23,коэфф!A:B,2,FALSE),1.131)</f>
        <v>1.104</v>
      </c>
      <c r="E23" s="42" t="s">
        <v>81</v>
      </c>
      <c r="F23" s="42" t="s">
        <v>81</v>
      </c>
      <c r="G23" s="19" t="s">
        <v>81</v>
      </c>
      <c r="H23" s="19"/>
      <c r="I23" s="19" t="s">
        <v>81</v>
      </c>
      <c r="J23" s="19" t="s">
        <v>81</v>
      </c>
      <c r="K23" s="19">
        <v>832.8715763846623</v>
      </c>
      <c r="L23" s="19">
        <v>828</v>
      </c>
      <c r="M23" s="19">
        <v>897.2684824902724</v>
      </c>
      <c r="N23" s="19">
        <v>801.0795454545456</v>
      </c>
      <c r="O23" s="19" t="s">
        <v>81</v>
      </c>
      <c r="P23" s="19" t="s">
        <v>81</v>
      </c>
      <c r="Q23" s="19" t="s">
        <v>81</v>
      </c>
      <c r="R23" s="1"/>
      <c r="S23" s="19" t="s">
        <v>81</v>
      </c>
      <c r="T23" s="19" t="s">
        <v>81</v>
      </c>
      <c r="U23" s="19">
        <v>669.3144050104386</v>
      </c>
      <c r="V23" s="19" t="s">
        <v>81</v>
      </c>
      <c r="W23" s="19">
        <f>SUM(E23:V23)</f>
        <v>4028.534009339919</v>
      </c>
      <c r="X23" s="29">
        <f>SUMIF(Z23:AH23,"&gt;0")</f>
        <v>4028.534009339919</v>
      </c>
      <c r="Y23" s="22">
        <f t="shared" si="0"/>
      </c>
      <c r="Z23" s="16">
        <f t="shared" si="1"/>
        <v>897.2684824902724</v>
      </c>
      <c r="AA23" s="16">
        <f t="shared" si="2"/>
        <v>832.8715763846623</v>
      </c>
      <c r="AB23" s="16">
        <f t="shared" si="3"/>
        <v>828</v>
      </c>
      <c r="AC23" s="16">
        <f t="shared" si="4"/>
        <v>801.0795454545456</v>
      </c>
      <c r="AD23" s="16">
        <f t="shared" si="5"/>
        <v>669.3144050104386</v>
      </c>
      <c r="AE23" s="16" t="e">
        <f t="shared" si="6"/>
        <v>#NUM!</v>
      </c>
      <c r="AF23" s="16" t="e">
        <f t="shared" si="7"/>
        <v>#NUM!</v>
      </c>
      <c r="AG23" s="16" t="e">
        <f t="shared" si="8"/>
        <v>#NUM!</v>
      </c>
      <c r="AH23" s="16" t="e">
        <f t="shared" si="9"/>
        <v>#NUM!</v>
      </c>
      <c r="AI23" s="16" t="e">
        <f t="shared" si="10"/>
        <v>#NUM!</v>
      </c>
      <c r="AJ23" s="13" t="s">
        <v>56</v>
      </c>
      <c r="AK23" s="20" t="e">
        <f>VLOOKUP(B23,prot!A:H,8,FALSE)*$D23</f>
        <v>#N/A</v>
      </c>
      <c r="AL23" s="10" t="b">
        <f t="shared" si="11"/>
        <v>1</v>
      </c>
      <c r="AM23" s="9">
        <f t="shared" si="12"/>
        <v>0</v>
      </c>
    </row>
    <row r="24" spans="1:39" ht="13.5" customHeight="1">
      <c r="A24" s="7">
        <v>20</v>
      </c>
      <c r="B24" s="4" t="s">
        <v>22</v>
      </c>
      <c r="C24" s="4">
        <v>1971</v>
      </c>
      <c r="D24" s="37">
        <f>IF(C24&gt;1966,VLOOKUP(C24,коэфф!A:B,2,FALSE),1.131)</f>
        <v>1.096</v>
      </c>
      <c r="E24" s="42" t="s">
        <v>81</v>
      </c>
      <c r="F24" s="42" t="s">
        <v>81</v>
      </c>
      <c r="G24" s="19">
        <v>686.8949164720676</v>
      </c>
      <c r="H24" s="19"/>
      <c r="I24" s="19" t="s">
        <v>81</v>
      </c>
      <c r="J24" s="19" t="s">
        <v>81</v>
      </c>
      <c r="K24" s="19" t="s">
        <v>81</v>
      </c>
      <c r="L24" s="19">
        <v>477.41743408603503</v>
      </c>
      <c r="M24" s="19">
        <v>699.0137404580154</v>
      </c>
      <c r="N24" s="19">
        <v>781.7640214102863</v>
      </c>
      <c r="O24" s="19">
        <v>761.5235059760956</v>
      </c>
      <c r="P24" s="19" t="s">
        <v>81</v>
      </c>
      <c r="Q24" s="19" t="s">
        <v>81</v>
      </c>
      <c r="R24" s="1"/>
      <c r="S24" s="19" t="s">
        <v>81</v>
      </c>
      <c r="T24" s="19" t="s">
        <v>81</v>
      </c>
      <c r="U24" s="19" t="s">
        <v>81</v>
      </c>
      <c r="V24" s="19" t="s">
        <v>81</v>
      </c>
      <c r="W24" s="19">
        <f>SUM(E24:V24)</f>
        <v>3406.6136184025</v>
      </c>
      <c r="X24" s="29">
        <f>SUMIF(Z24:AH24,"&gt;0")</f>
        <v>3406.6136184025</v>
      </c>
      <c r="Y24" s="22">
        <f t="shared" si="0"/>
      </c>
      <c r="Z24" s="16">
        <f t="shared" si="1"/>
        <v>781.7640214102863</v>
      </c>
      <c r="AA24" s="16">
        <f t="shared" si="2"/>
        <v>761.5235059760956</v>
      </c>
      <c r="AB24" s="16">
        <f t="shared" si="3"/>
        <v>699.0137404580154</v>
      </c>
      <c r="AC24" s="16">
        <f t="shared" si="4"/>
        <v>686.8949164720676</v>
      </c>
      <c r="AD24" s="16">
        <f t="shared" si="5"/>
        <v>477.41743408603503</v>
      </c>
      <c r="AE24" s="16" t="e">
        <f t="shared" si="6"/>
        <v>#NUM!</v>
      </c>
      <c r="AF24" s="16" t="e">
        <f t="shared" si="7"/>
        <v>#NUM!</v>
      </c>
      <c r="AG24" s="16" t="e">
        <f t="shared" si="8"/>
        <v>#NUM!</v>
      </c>
      <c r="AH24" s="16" t="e">
        <f t="shared" si="9"/>
        <v>#NUM!</v>
      </c>
      <c r="AI24" s="16" t="e">
        <f t="shared" si="10"/>
        <v>#NUM!</v>
      </c>
      <c r="AJ24" s="13" t="s">
        <v>56</v>
      </c>
      <c r="AK24" s="20" t="e">
        <f>VLOOKUP(B24,prot!A:H,8,FALSE)*$D24</f>
        <v>#N/A</v>
      </c>
      <c r="AL24" s="10" t="b">
        <f t="shared" si="11"/>
        <v>1</v>
      </c>
      <c r="AM24" s="9">
        <f t="shared" si="12"/>
        <v>0</v>
      </c>
    </row>
    <row r="25" spans="1:39" ht="13.5" customHeight="1">
      <c r="A25" s="7">
        <v>21</v>
      </c>
      <c r="B25" s="4" t="s">
        <v>53</v>
      </c>
      <c r="C25" s="4">
        <v>1970</v>
      </c>
      <c r="D25" s="37">
        <f>IF(C25&gt;1966,VLOOKUP(C25,коэфф!A:B,2,FALSE),1.131)</f>
        <v>1.104</v>
      </c>
      <c r="E25" s="42" t="s">
        <v>81</v>
      </c>
      <c r="F25" s="42" t="s">
        <v>81</v>
      </c>
      <c r="G25" s="19" t="s">
        <v>81</v>
      </c>
      <c r="H25" s="19"/>
      <c r="I25" s="19" t="s">
        <v>81</v>
      </c>
      <c r="J25" s="19" t="s">
        <v>81</v>
      </c>
      <c r="K25" s="19" t="s">
        <v>81</v>
      </c>
      <c r="L25" s="19" t="s">
        <v>81</v>
      </c>
      <c r="M25" s="19" t="s">
        <v>81</v>
      </c>
      <c r="N25" s="19">
        <v>879.5840914998702</v>
      </c>
      <c r="O25" s="19" t="s">
        <v>81</v>
      </c>
      <c r="P25" s="19" t="s">
        <v>81</v>
      </c>
      <c r="Q25" s="19" t="s">
        <v>81</v>
      </c>
      <c r="R25" s="1"/>
      <c r="S25" s="19" t="s">
        <v>81</v>
      </c>
      <c r="T25" s="19">
        <v>946.3308528906696</v>
      </c>
      <c r="U25" s="19">
        <v>813.7096446700508</v>
      </c>
      <c r="V25" s="19">
        <v>733.6743359336429</v>
      </c>
      <c r="W25" s="19">
        <f>SUM(E25:V25)</f>
        <v>3373.2989249942334</v>
      </c>
      <c r="X25" s="29">
        <f>SUMIF(Z25:AH25,"&gt;0")</f>
        <v>3373.2989249942334</v>
      </c>
      <c r="Y25" s="22">
        <f t="shared" si="0"/>
      </c>
      <c r="Z25" s="16">
        <f t="shared" si="1"/>
        <v>946.3308528906696</v>
      </c>
      <c r="AA25" s="16">
        <f t="shared" si="2"/>
        <v>879.5840914998702</v>
      </c>
      <c r="AB25" s="16">
        <f t="shared" si="3"/>
        <v>813.7096446700508</v>
      </c>
      <c r="AC25" s="16">
        <f t="shared" si="4"/>
        <v>733.6743359336429</v>
      </c>
      <c r="AD25" s="16" t="e">
        <f t="shared" si="5"/>
        <v>#NUM!</v>
      </c>
      <c r="AE25" s="16" t="e">
        <f t="shared" si="6"/>
        <v>#NUM!</v>
      </c>
      <c r="AF25" s="16" t="e">
        <f t="shared" si="7"/>
        <v>#NUM!</v>
      </c>
      <c r="AG25" s="16" t="e">
        <f t="shared" si="8"/>
        <v>#NUM!</v>
      </c>
      <c r="AH25" s="16" t="e">
        <f t="shared" si="9"/>
        <v>#NUM!</v>
      </c>
      <c r="AI25" s="16" t="e">
        <f t="shared" si="10"/>
        <v>#NUM!</v>
      </c>
      <c r="AJ25" s="13" t="s">
        <v>56</v>
      </c>
      <c r="AK25" s="20" t="e">
        <f>VLOOKUP(B25,prot!A:H,8,FALSE)*$D25</f>
        <v>#N/A</v>
      </c>
      <c r="AL25" s="10" t="b">
        <f t="shared" si="11"/>
        <v>1</v>
      </c>
      <c r="AM25" s="9">
        <f t="shared" si="12"/>
        <v>0</v>
      </c>
    </row>
    <row r="26" spans="1:39" ht="13.5" customHeight="1">
      <c r="A26" s="7">
        <v>22</v>
      </c>
      <c r="B26" s="4" t="s">
        <v>105</v>
      </c>
      <c r="C26" s="4">
        <v>1977</v>
      </c>
      <c r="D26" s="37">
        <f>IF(C26&gt;1966,VLOOKUP(C26,коэфф!A:B,2,FALSE),1.131)</f>
        <v>1.051</v>
      </c>
      <c r="E26" s="42">
        <v>469.0588066139468</v>
      </c>
      <c r="F26" s="42">
        <v>459.7206293706294</v>
      </c>
      <c r="G26" s="19" t="s">
        <v>81</v>
      </c>
      <c r="H26" s="19"/>
      <c r="I26" s="19">
        <v>494.1387458345955</v>
      </c>
      <c r="J26" s="19">
        <v>416.91680757524523</v>
      </c>
      <c r="K26" s="19" t="s">
        <v>81</v>
      </c>
      <c r="L26" s="19" t="s">
        <v>81</v>
      </c>
      <c r="M26" s="19">
        <v>499.3520045493318</v>
      </c>
      <c r="N26" s="19">
        <v>400.5116250155414</v>
      </c>
      <c r="O26" s="19">
        <v>468.4242269358548</v>
      </c>
      <c r="P26" s="19" t="s">
        <v>81</v>
      </c>
      <c r="Q26" s="19" t="s">
        <v>81</v>
      </c>
      <c r="R26" s="1"/>
      <c r="S26" s="19" t="s">
        <v>81</v>
      </c>
      <c r="T26" s="19" t="s">
        <v>81</v>
      </c>
      <c r="U26" s="19" t="s">
        <v>81</v>
      </c>
      <c r="V26" s="19" t="s">
        <v>81</v>
      </c>
      <c r="W26" s="19">
        <f>SUM(E26:V26)</f>
        <v>3208.122845895145</v>
      </c>
      <c r="X26" s="29">
        <f>SUMIF(Z26:AH26,"&gt;0")</f>
        <v>3208.1228458951455</v>
      </c>
      <c r="Y26" s="22">
        <f t="shared" si="0"/>
      </c>
      <c r="Z26" s="16">
        <f t="shared" si="1"/>
        <v>499.3520045493318</v>
      </c>
      <c r="AA26" s="16">
        <f t="shared" si="2"/>
        <v>494.1387458345955</v>
      </c>
      <c r="AB26" s="16">
        <f t="shared" si="3"/>
        <v>469.0588066139468</v>
      </c>
      <c r="AC26" s="16">
        <f t="shared" si="4"/>
        <v>468.4242269358548</v>
      </c>
      <c r="AD26" s="16">
        <f t="shared" si="5"/>
        <v>459.7206293706294</v>
      </c>
      <c r="AE26" s="16">
        <f t="shared" si="6"/>
        <v>416.91680757524523</v>
      </c>
      <c r="AF26" s="16">
        <f t="shared" si="7"/>
        <v>400.5116250155414</v>
      </c>
      <c r="AG26" s="16" t="e">
        <f t="shared" si="8"/>
        <v>#NUM!</v>
      </c>
      <c r="AH26" s="16" t="e">
        <f t="shared" si="9"/>
        <v>#NUM!</v>
      </c>
      <c r="AI26" s="16" t="e">
        <f t="shared" si="10"/>
        <v>#NUM!</v>
      </c>
      <c r="AJ26" s="13" t="s">
        <v>56</v>
      </c>
      <c r="AK26" s="20" t="e">
        <f>VLOOKUP(B26,prot!A:H,8,FALSE)*$D26</f>
        <v>#N/A</v>
      </c>
      <c r="AL26" s="10" t="b">
        <f t="shared" si="11"/>
        <v>1</v>
      </c>
      <c r="AM26" s="9">
        <f t="shared" si="12"/>
        <v>0</v>
      </c>
    </row>
    <row r="27" spans="1:39" ht="13.5" customHeight="1">
      <c r="A27" s="7">
        <v>23</v>
      </c>
      <c r="B27" s="1" t="s">
        <v>111</v>
      </c>
      <c r="C27" s="4">
        <v>1984</v>
      </c>
      <c r="D27" s="37">
        <f>IF(C27&gt;1966,VLOOKUP(C27,коэфф!A:B,2,FALSE),1.131)</f>
        <v>1.01</v>
      </c>
      <c r="E27" s="42" t="s">
        <v>81</v>
      </c>
      <c r="F27" s="42">
        <v>709.438517686693</v>
      </c>
      <c r="G27" s="19" t="s">
        <v>81</v>
      </c>
      <c r="H27" s="19"/>
      <c r="I27" s="19">
        <v>890.3834138028969</v>
      </c>
      <c r="J27" s="19">
        <v>710.6958608278343</v>
      </c>
      <c r="K27" s="19">
        <v>699.7736165455563</v>
      </c>
      <c r="L27" s="19" t="s">
        <v>81</v>
      </c>
      <c r="M27" s="19" t="s">
        <v>81</v>
      </c>
      <c r="N27" s="19" t="s">
        <v>81</v>
      </c>
      <c r="O27" s="19" t="s">
        <v>81</v>
      </c>
      <c r="P27" s="19" t="s">
        <v>81</v>
      </c>
      <c r="Q27" s="19" t="s">
        <v>81</v>
      </c>
      <c r="R27" s="1"/>
      <c r="S27" s="19" t="s">
        <v>81</v>
      </c>
      <c r="T27" s="19" t="s">
        <v>81</v>
      </c>
      <c r="U27" s="19" t="s">
        <v>81</v>
      </c>
      <c r="V27" s="19" t="s">
        <v>81</v>
      </c>
      <c r="W27" s="19">
        <f>SUM(E27:V27)</f>
        <v>3010.2914088629805</v>
      </c>
      <c r="X27" s="29">
        <f>SUMIF(Z27:AH27,"&gt;0")</f>
        <v>3010.2914088629805</v>
      </c>
      <c r="Y27" s="22">
        <f t="shared" si="0"/>
      </c>
      <c r="Z27" s="16">
        <f t="shared" si="1"/>
        <v>890.3834138028969</v>
      </c>
      <c r="AA27" s="16">
        <f t="shared" si="2"/>
        <v>710.6958608278343</v>
      </c>
      <c r="AB27" s="16">
        <f t="shared" si="3"/>
        <v>709.438517686693</v>
      </c>
      <c r="AC27" s="16">
        <f t="shared" si="4"/>
        <v>699.7736165455563</v>
      </c>
      <c r="AD27" s="16" t="e">
        <f t="shared" si="5"/>
        <v>#NUM!</v>
      </c>
      <c r="AE27" s="16" t="e">
        <f t="shared" si="6"/>
        <v>#NUM!</v>
      </c>
      <c r="AF27" s="16" t="e">
        <f t="shared" si="7"/>
        <v>#NUM!</v>
      </c>
      <c r="AG27" s="16" t="e">
        <f t="shared" si="8"/>
        <v>#NUM!</v>
      </c>
      <c r="AH27" s="16" t="e">
        <f t="shared" si="9"/>
        <v>#NUM!</v>
      </c>
      <c r="AI27" s="16" t="e">
        <f t="shared" si="10"/>
        <v>#NUM!</v>
      </c>
      <c r="AJ27" s="13" t="s">
        <v>56</v>
      </c>
      <c r="AK27" s="20" t="e">
        <f>VLOOKUP(B27,prot!A:H,8,FALSE)*$D27</f>
        <v>#N/A</v>
      </c>
      <c r="AL27" s="10" t="b">
        <f t="shared" si="11"/>
        <v>1</v>
      </c>
      <c r="AM27" s="9">
        <f t="shared" si="12"/>
        <v>0</v>
      </c>
    </row>
    <row r="28" spans="1:39" ht="13.5" customHeight="1">
      <c r="A28" s="7">
        <v>24</v>
      </c>
      <c r="B28" s="4" t="s">
        <v>28</v>
      </c>
      <c r="C28" s="4">
        <v>1973</v>
      </c>
      <c r="D28" s="37">
        <f>IF(C28&gt;1966,VLOOKUP(C28,коэфф!A:B,2,FALSE),1.131)</f>
        <v>1.08</v>
      </c>
      <c r="E28" s="42">
        <v>686.950819672131</v>
      </c>
      <c r="F28" s="42">
        <v>622.6175115207375</v>
      </c>
      <c r="G28" s="19" t="s">
        <v>81</v>
      </c>
      <c r="H28" s="19"/>
      <c r="I28" s="19" t="s">
        <v>81</v>
      </c>
      <c r="J28" s="19" t="s">
        <v>81</v>
      </c>
      <c r="K28" s="19" t="s">
        <v>81</v>
      </c>
      <c r="L28" s="19" t="s">
        <v>81</v>
      </c>
      <c r="M28" s="19"/>
      <c r="N28" s="19" t="s">
        <v>81</v>
      </c>
      <c r="O28" s="19" t="s">
        <v>81</v>
      </c>
      <c r="P28" s="19" t="s">
        <v>81</v>
      </c>
      <c r="Q28" s="19" t="s">
        <v>81</v>
      </c>
      <c r="R28" s="1"/>
      <c r="S28" s="19" t="s">
        <v>81</v>
      </c>
      <c r="T28" s="19">
        <v>881.3623978201636</v>
      </c>
      <c r="U28" s="19">
        <v>796.020304568528</v>
      </c>
      <c r="V28" s="19" t="s">
        <v>81</v>
      </c>
      <c r="W28" s="19">
        <f>SUM(E28:V28)</f>
        <v>2986.95103358156</v>
      </c>
      <c r="X28" s="29">
        <f>SUMIF(Z28:AH28,"&gt;0")</f>
        <v>2986.95103358156</v>
      </c>
      <c r="Y28" s="22">
        <f t="shared" si="0"/>
      </c>
      <c r="Z28" s="16">
        <f t="shared" si="1"/>
        <v>881.3623978201636</v>
      </c>
      <c r="AA28" s="16">
        <f t="shared" si="2"/>
        <v>796.020304568528</v>
      </c>
      <c r="AB28" s="16">
        <f t="shared" si="3"/>
        <v>686.950819672131</v>
      </c>
      <c r="AC28" s="16">
        <f t="shared" si="4"/>
        <v>622.6175115207375</v>
      </c>
      <c r="AD28" s="16" t="e">
        <f t="shared" si="5"/>
        <v>#NUM!</v>
      </c>
      <c r="AE28" s="16" t="e">
        <f t="shared" si="6"/>
        <v>#NUM!</v>
      </c>
      <c r="AF28" s="16" t="e">
        <f t="shared" si="7"/>
        <v>#NUM!</v>
      </c>
      <c r="AG28" s="16" t="e">
        <f t="shared" si="8"/>
        <v>#NUM!</v>
      </c>
      <c r="AH28" s="16" t="e">
        <f t="shared" si="9"/>
        <v>#NUM!</v>
      </c>
      <c r="AI28" s="16" t="e">
        <f t="shared" si="10"/>
        <v>#NUM!</v>
      </c>
      <c r="AJ28" s="13" t="s">
        <v>56</v>
      </c>
      <c r="AK28" s="20" t="e">
        <f>VLOOKUP(B28,prot!A:H,8,FALSE)*$D28</f>
        <v>#N/A</v>
      </c>
      <c r="AL28" s="10" t="b">
        <f t="shared" si="11"/>
        <v>1</v>
      </c>
      <c r="AM28" s="9">
        <f t="shared" si="12"/>
        <v>0</v>
      </c>
    </row>
    <row r="29" spans="1:39" ht="13.5" customHeight="1">
      <c r="A29" s="7">
        <v>25</v>
      </c>
      <c r="B29" s="1" t="s">
        <v>27</v>
      </c>
      <c r="C29" s="4">
        <v>1970</v>
      </c>
      <c r="D29" s="37">
        <f>IF(C29&gt;1966,VLOOKUP(C29,коэфф!A:B,2,FALSE),1.131)</f>
        <v>1.104</v>
      </c>
      <c r="E29" s="42" t="s">
        <v>81</v>
      </c>
      <c r="F29" s="42" t="s">
        <v>81</v>
      </c>
      <c r="G29" s="19">
        <v>822.6945749679626</v>
      </c>
      <c r="H29" s="19"/>
      <c r="I29" s="19" t="s">
        <v>81</v>
      </c>
      <c r="J29" s="19" t="s">
        <v>81</v>
      </c>
      <c r="K29" s="19" t="s">
        <v>81</v>
      </c>
      <c r="L29" s="19" t="s">
        <v>81</v>
      </c>
      <c r="M29" s="19" t="s">
        <v>81</v>
      </c>
      <c r="N29" s="19" t="s">
        <v>81</v>
      </c>
      <c r="O29" s="19" t="s">
        <v>81</v>
      </c>
      <c r="P29" s="19" t="s">
        <v>81</v>
      </c>
      <c r="Q29" s="19" t="s">
        <v>81</v>
      </c>
      <c r="R29" s="1"/>
      <c r="S29" s="19">
        <v>929.5456171735243</v>
      </c>
      <c r="T29" s="19" t="s">
        <v>81</v>
      </c>
      <c r="U29" s="19" t="s">
        <v>81</v>
      </c>
      <c r="V29" s="19">
        <v>1104</v>
      </c>
      <c r="W29" s="19">
        <f>SUM(E29:V29)</f>
        <v>2856.2401921414867</v>
      </c>
      <c r="X29" s="29">
        <f>SUMIF(Z29:AH29,"&gt;0")</f>
        <v>2856.2401921414867</v>
      </c>
      <c r="Y29" s="22">
        <f t="shared" si="0"/>
      </c>
      <c r="Z29" s="16">
        <f t="shared" si="1"/>
        <v>1104</v>
      </c>
      <c r="AA29" s="16">
        <f t="shared" si="2"/>
        <v>929.5456171735243</v>
      </c>
      <c r="AB29" s="16">
        <f t="shared" si="3"/>
        <v>822.6945749679626</v>
      </c>
      <c r="AC29" s="16" t="e">
        <f t="shared" si="4"/>
        <v>#NUM!</v>
      </c>
      <c r="AD29" s="16" t="e">
        <f t="shared" si="5"/>
        <v>#NUM!</v>
      </c>
      <c r="AE29" s="16" t="e">
        <f t="shared" si="6"/>
        <v>#NUM!</v>
      </c>
      <c r="AF29" s="16" t="e">
        <f t="shared" si="7"/>
        <v>#NUM!</v>
      </c>
      <c r="AG29" s="16" t="e">
        <f t="shared" si="8"/>
        <v>#NUM!</v>
      </c>
      <c r="AH29" s="16" t="e">
        <f t="shared" si="9"/>
        <v>#NUM!</v>
      </c>
      <c r="AI29" s="16" t="e">
        <f t="shared" si="10"/>
        <v>#NUM!</v>
      </c>
      <c r="AJ29" s="13" t="s">
        <v>56</v>
      </c>
      <c r="AK29" s="20" t="e">
        <f>VLOOKUP(B29,prot!A:H,8,FALSE)*$D29</f>
        <v>#N/A</v>
      </c>
      <c r="AL29" s="10" t="b">
        <f t="shared" si="11"/>
        <v>1</v>
      </c>
      <c r="AM29" s="9">
        <f t="shared" si="12"/>
        <v>0</v>
      </c>
    </row>
    <row r="30" spans="1:39" ht="13.5" customHeight="1">
      <c r="A30" s="7">
        <v>26</v>
      </c>
      <c r="B30" s="4" t="s">
        <v>16</v>
      </c>
      <c r="C30" s="4">
        <v>1971</v>
      </c>
      <c r="D30" s="37">
        <f>IF(C30&gt;1966,VLOOKUP(C30,коэфф!A:B,2,FALSE),1.131)</f>
        <v>1.096</v>
      </c>
      <c r="E30" s="42" t="s">
        <v>81</v>
      </c>
      <c r="F30" s="42" t="s">
        <v>81</v>
      </c>
      <c r="G30" s="19" t="s">
        <v>81</v>
      </c>
      <c r="H30" s="19"/>
      <c r="I30" s="19" t="s">
        <v>81</v>
      </c>
      <c r="J30" s="19" t="s">
        <v>81</v>
      </c>
      <c r="K30" s="19">
        <v>881.8513469652712</v>
      </c>
      <c r="L30" s="19">
        <v>989.926235940361</v>
      </c>
      <c r="M30" s="19" t="s">
        <v>81</v>
      </c>
      <c r="N30" s="19" t="s">
        <v>81</v>
      </c>
      <c r="O30" s="19" t="s">
        <v>81</v>
      </c>
      <c r="P30" s="19" t="s">
        <v>81</v>
      </c>
      <c r="Q30" s="19" t="s">
        <v>81</v>
      </c>
      <c r="R30" s="1"/>
      <c r="S30" s="19" t="s">
        <v>81</v>
      </c>
      <c r="T30" s="19">
        <v>930.4195011337869</v>
      </c>
      <c r="U30" s="19" t="s">
        <v>81</v>
      </c>
      <c r="V30" s="19" t="s">
        <v>81</v>
      </c>
      <c r="W30" s="19">
        <f>SUM(E30:V30)</f>
        <v>2802.197084039419</v>
      </c>
      <c r="X30" s="29">
        <f>SUMIF(Z30:AH30,"&gt;0")</f>
        <v>2802.197084039419</v>
      </c>
      <c r="Y30" s="22">
        <f t="shared" si="0"/>
      </c>
      <c r="Z30" s="16">
        <f t="shared" si="1"/>
        <v>989.926235940361</v>
      </c>
      <c r="AA30" s="16">
        <f t="shared" si="2"/>
        <v>930.4195011337869</v>
      </c>
      <c r="AB30" s="16">
        <f t="shared" si="3"/>
        <v>881.8513469652712</v>
      </c>
      <c r="AC30" s="16" t="e">
        <f t="shared" si="4"/>
        <v>#NUM!</v>
      </c>
      <c r="AD30" s="16" t="e">
        <f t="shared" si="5"/>
        <v>#NUM!</v>
      </c>
      <c r="AE30" s="16" t="e">
        <f t="shared" si="6"/>
        <v>#NUM!</v>
      </c>
      <c r="AF30" s="16" t="e">
        <f t="shared" si="7"/>
        <v>#NUM!</v>
      </c>
      <c r="AG30" s="16" t="e">
        <f t="shared" si="8"/>
        <v>#NUM!</v>
      </c>
      <c r="AH30" s="16" t="e">
        <f t="shared" si="9"/>
        <v>#NUM!</v>
      </c>
      <c r="AI30" s="16" t="e">
        <f t="shared" si="10"/>
        <v>#NUM!</v>
      </c>
      <c r="AJ30" s="13" t="s">
        <v>56</v>
      </c>
      <c r="AK30" s="20" t="e">
        <f>VLOOKUP(B30,prot!A:H,8,FALSE)*$D30</f>
        <v>#N/A</v>
      </c>
      <c r="AL30" s="10" t="b">
        <f t="shared" si="11"/>
        <v>1</v>
      </c>
      <c r="AM30" s="9">
        <f t="shared" si="12"/>
        <v>0</v>
      </c>
    </row>
    <row r="31" spans="1:39" ht="12.75">
      <c r="A31" s="7">
        <v>27</v>
      </c>
      <c r="B31" s="4" t="s">
        <v>102</v>
      </c>
      <c r="C31" s="4">
        <v>1985</v>
      </c>
      <c r="D31" s="37">
        <f>IF(C31&gt;1966,VLOOKUP(C31,коэфф!A:B,2,FALSE),1.131)</f>
        <v>1.005</v>
      </c>
      <c r="E31" s="42" t="s">
        <v>81</v>
      </c>
      <c r="F31" s="42" t="s">
        <v>81</v>
      </c>
      <c r="G31" s="19">
        <v>1004.9999999999999</v>
      </c>
      <c r="H31" s="19"/>
      <c r="I31" s="19" t="s">
        <v>81</v>
      </c>
      <c r="J31" s="19" t="s">
        <v>81</v>
      </c>
      <c r="K31" s="19">
        <v>961.557313778464</v>
      </c>
      <c r="L31" s="19" t="s">
        <v>81</v>
      </c>
      <c r="M31" s="19" t="s">
        <v>81</v>
      </c>
      <c r="N31" s="19" t="s">
        <v>81</v>
      </c>
      <c r="O31" s="19" t="s">
        <v>81</v>
      </c>
      <c r="P31" s="19" t="s">
        <v>81</v>
      </c>
      <c r="Q31" s="19" t="s">
        <v>81</v>
      </c>
      <c r="R31" s="1"/>
      <c r="S31" s="19" t="s">
        <v>81</v>
      </c>
      <c r="T31" s="19">
        <v>806.0993572576325</v>
      </c>
      <c r="U31" s="19" t="s">
        <v>81</v>
      </c>
      <c r="V31" s="19" t="s">
        <v>81</v>
      </c>
      <c r="W31" s="19">
        <f>SUM(E31:V31)</f>
        <v>2772.6566710360967</v>
      </c>
      <c r="X31" s="29">
        <f>SUMIF(Z31:AH31,"&gt;0")</f>
        <v>2772.6566710360967</v>
      </c>
      <c r="Y31" s="22">
        <f t="shared" si="0"/>
      </c>
      <c r="Z31" s="16">
        <f t="shared" si="1"/>
        <v>1004.9999999999999</v>
      </c>
      <c r="AA31" s="16">
        <f t="shared" si="2"/>
        <v>961.557313778464</v>
      </c>
      <c r="AB31" s="16">
        <f t="shared" si="3"/>
        <v>806.0993572576325</v>
      </c>
      <c r="AC31" s="16" t="e">
        <f t="shared" si="4"/>
        <v>#NUM!</v>
      </c>
      <c r="AD31" s="16" t="e">
        <f t="shared" si="5"/>
        <v>#NUM!</v>
      </c>
      <c r="AE31" s="16" t="e">
        <f t="shared" si="6"/>
        <v>#NUM!</v>
      </c>
      <c r="AF31" s="16" t="e">
        <f t="shared" si="7"/>
        <v>#NUM!</v>
      </c>
      <c r="AG31" s="16" t="e">
        <f t="shared" si="8"/>
        <v>#NUM!</v>
      </c>
      <c r="AH31" s="16" t="e">
        <f t="shared" si="9"/>
        <v>#NUM!</v>
      </c>
      <c r="AI31" s="16" t="e">
        <f t="shared" si="10"/>
        <v>#NUM!</v>
      </c>
      <c r="AJ31" s="13" t="s">
        <v>56</v>
      </c>
      <c r="AK31" s="20" t="e">
        <f>VLOOKUP(B31,prot!A:H,8,FALSE)*$D31</f>
        <v>#N/A</v>
      </c>
      <c r="AL31" s="10" t="b">
        <f t="shared" si="11"/>
        <v>1</v>
      </c>
      <c r="AM31" s="9">
        <f t="shared" si="12"/>
        <v>0</v>
      </c>
    </row>
    <row r="32" spans="1:39" ht="13.5" customHeight="1">
      <c r="A32" s="7">
        <v>28</v>
      </c>
      <c r="B32" s="1" t="s">
        <v>136</v>
      </c>
      <c r="C32" s="1">
        <v>1986</v>
      </c>
      <c r="D32" s="37">
        <f>IF(C32&gt;1966,VLOOKUP(C32,коэфф!A:B,2,FALSE),1.131)</f>
        <v>1</v>
      </c>
      <c r="E32" s="42" t="s">
        <v>81</v>
      </c>
      <c r="F32" s="42" t="s">
        <v>81</v>
      </c>
      <c r="G32" s="19" t="s">
        <v>81</v>
      </c>
      <c r="H32" s="19"/>
      <c r="I32" s="19" t="s">
        <v>81</v>
      </c>
      <c r="J32" s="19" t="s">
        <v>81</v>
      </c>
      <c r="K32" s="19">
        <v>925.3452780888392</v>
      </c>
      <c r="L32" s="19" t="s">
        <v>81</v>
      </c>
      <c r="M32" s="19">
        <v>796.8526466380544</v>
      </c>
      <c r="N32" s="19" t="s">
        <v>81</v>
      </c>
      <c r="O32" s="19" t="s">
        <v>81</v>
      </c>
      <c r="P32" s="19" t="s">
        <v>81</v>
      </c>
      <c r="Q32" s="19" t="s">
        <v>81</v>
      </c>
      <c r="R32" s="1"/>
      <c r="S32" s="19">
        <v>921.0697977821264</v>
      </c>
      <c r="T32" s="19" t="s">
        <v>81</v>
      </c>
      <c r="U32" s="19" t="s">
        <v>81</v>
      </c>
      <c r="V32" s="19" t="s">
        <v>81</v>
      </c>
      <c r="W32" s="19">
        <f>SUM(E32:V32)</f>
        <v>2643.26772250902</v>
      </c>
      <c r="X32" s="29">
        <f>SUMIF(Z32:AH32,"&gt;0")</f>
        <v>2643.26772250902</v>
      </c>
      <c r="Y32" s="22">
        <f t="shared" si="0"/>
      </c>
      <c r="Z32" s="16">
        <f t="shared" si="1"/>
        <v>925.3452780888392</v>
      </c>
      <c r="AA32" s="16">
        <f t="shared" si="2"/>
        <v>921.0697977821264</v>
      </c>
      <c r="AB32" s="16">
        <f t="shared" si="3"/>
        <v>796.8526466380544</v>
      </c>
      <c r="AC32" s="16" t="e">
        <f t="shared" si="4"/>
        <v>#NUM!</v>
      </c>
      <c r="AD32" s="16" t="e">
        <f t="shared" si="5"/>
        <v>#NUM!</v>
      </c>
      <c r="AE32" s="16" t="e">
        <f t="shared" si="6"/>
        <v>#NUM!</v>
      </c>
      <c r="AF32" s="16" t="e">
        <f t="shared" si="7"/>
        <v>#NUM!</v>
      </c>
      <c r="AG32" s="16" t="e">
        <f t="shared" si="8"/>
        <v>#NUM!</v>
      </c>
      <c r="AH32" s="16" t="e">
        <f t="shared" si="9"/>
        <v>#NUM!</v>
      </c>
      <c r="AI32" s="16" t="e">
        <f t="shared" si="10"/>
        <v>#NUM!</v>
      </c>
      <c r="AJ32" s="13" t="s">
        <v>56</v>
      </c>
      <c r="AK32" s="20" t="e">
        <f>VLOOKUP(B32,prot!A:H,8,FALSE)*$D32</f>
        <v>#N/A</v>
      </c>
      <c r="AL32" s="10" t="b">
        <f t="shared" si="11"/>
        <v>1</v>
      </c>
      <c r="AM32" s="9">
        <f t="shared" si="12"/>
        <v>0</v>
      </c>
    </row>
    <row r="33" spans="1:39" ht="13.5" customHeight="1">
      <c r="A33" s="7">
        <v>29</v>
      </c>
      <c r="B33" s="4" t="s">
        <v>103</v>
      </c>
      <c r="C33" s="4">
        <v>1964</v>
      </c>
      <c r="D33" s="37">
        <f>IF(C33&gt;1966,VLOOKUP(C33,коэфф!A:B,2,FALSE),1.131)</f>
        <v>1.131</v>
      </c>
      <c r="E33" s="42" t="s">
        <v>81</v>
      </c>
      <c r="F33" s="42" t="s">
        <v>81</v>
      </c>
      <c r="G33" s="19" t="s">
        <v>81</v>
      </c>
      <c r="H33" s="19"/>
      <c r="I33" s="19" t="s">
        <v>81</v>
      </c>
      <c r="J33" s="19" t="s">
        <v>81</v>
      </c>
      <c r="K33" s="19" t="s">
        <v>81</v>
      </c>
      <c r="L33" s="19" t="s">
        <v>81</v>
      </c>
      <c r="M33" s="19">
        <v>926</v>
      </c>
      <c r="N33" s="19" t="s">
        <v>81</v>
      </c>
      <c r="O33" s="19" t="s">
        <v>81</v>
      </c>
      <c r="P33" s="19" t="s">
        <v>81</v>
      </c>
      <c r="Q33" s="19" t="s">
        <v>81</v>
      </c>
      <c r="R33" s="1"/>
      <c r="S33" s="19">
        <v>960.2958508719182</v>
      </c>
      <c r="T33" s="19" t="s">
        <v>81</v>
      </c>
      <c r="U33" s="19" t="s">
        <v>81</v>
      </c>
      <c r="V33" s="19">
        <v>696.4617073840242</v>
      </c>
      <c r="W33" s="19">
        <f>SUM(E33:V33)</f>
        <v>2582.7575582559425</v>
      </c>
      <c r="X33" s="29">
        <f>SUMIF(Z33:AH33,"&gt;0")</f>
        <v>2582.7575582559425</v>
      </c>
      <c r="Y33" s="22">
        <f>IF(AM33=0,"",AM33)</f>
      </c>
      <c r="Z33" s="16">
        <f t="shared" si="1"/>
        <v>960.2958508719182</v>
      </c>
      <c r="AA33" s="16">
        <f t="shared" si="2"/>
        <v>926</v>
      </c>
      <c r="AB33" s="16">
        <f t="shared" si="3"/>
        <v>696.4617073840242</v>
      </c>
      <c r="AC33" s="16" t="e">
        <f t="shared" si="4"/>
        <v>#NUM!</v>
      </c>
      <c r="AD33" s="16" t="e">
        <f t="shared" si="5"/>
        <v>#NUM!</v>
      </c>
      <c r="AE33" s="16" t="e">
        <f t="shared" si="6"/>
        <v>#NUM!</v>
      </c>
      <c r="AF33" s="16" t="e">
        <f t="shared" si="7"/>
        <v>#NUM!</v>
      </c>
      <c r="AG33" s="16" t="e">
        <f t="shared" si="8"/>
        <v>#NUM!</v>
      </c>
      <c r="AH33" s="16" t="e">
        <f t="shared" si="9"/>
        <v>#NUM!</v>
      </c>
      <c r="AI33" s="16" t="e">
        <f t="shared" si="10"/>
        <v>#NUM!</v>
      </c>
      <c r="AJ33" s="13" t="s">
        <v>56</v>
      </c>
      <c r="AK33" s="20" t="e">
        <f>VLOOKUP(B33,prot!A:H,8,FALSE)*$D33</f>
        <v>#N/A</v>
      </c>
      <c r="AL33" s="10" t="b">
        <f t="shared" si="11"/>
        <v>1</v>
      </c>
      <c r="AM33" s="9">
        <f>IF(AL33,0,AK33)</f>
        <v>0</v>
      </c>
    </row>
    <row r="34" spans="1:39" ht="13.5" customHeight="1">
      <c r="A34" s="7">
        <v>30</v>
      </c>
      <c r="B34" s="1" t="s">
        <v>127</v>
      </c>
      <c r="C34" s="4">
        <v>1986</v>
      </c>
      <c r="D34" s="37">
        <f>IF(C34&gt;1966,VLOOKUP(C34,коэфф!A:B,2,FALSE),1.131)</f>
        <v>1</v>
      </c>
      <c r="E34" s="42" t="s">
        <v>81</v>
      </c>
      <c r="F34" s="42" t="s">
        <v>81</v>
      </c>
      <c r="G34" s="19">
        <v>841.331082710393</v>
      </c>
      <c r="H34" s="19"/>
      <c r="I34" s="19" t="s">
        <v>81</v>
      </c>
      <c r="J34" s="19" t="s">
        <v>81</v>
      </c>
      <c r="K34" s="19">
        <v>847.8112175102599</v>
      </c>
      <c r="L34" s="19" t="s">
        <v>81</v>
      </c>
      <c r="M34" s="19" t="s">
        <v>81</v>
      </c>
      <c r="N34" s="19" t="s">
        <v>81</v>
      </c>
      <c r="O34" s="19" t="s">
        <v>81</v>
      </c>
      <c r="P34" s="19" t="s">
        <v>81</v>
      </c>
      <c r="Q34" s="19" t="s">
        <v>81</v>
      </c>
      <c r="R34" s="1"/>
      <c r="S34" s="19" t="s">
        <v>81</v>
      </c>
      <c r="T34" s="19" t="s">
        <v>81</v>
      </c>
      <c r="U34" s="19" t="s">
        <v>81</v>
      </c>
      <c r="V34" s="19">
        <v>844.8405724328395</v>
      </c>
      <c r="W34" s="19">
        <f>SUM(E34:V34)</f>
        <v>2533.9828726534924</v>
      </c>
      <c r="X34" s="29">
        <f>SUMIF(Z34:AH34,"&gt;0")</f>
        <v>2533.9828726534924</v>
      </c>
      <c r="Y34" s="22">
        <f>IF(AM34=0,"",AM34)</f>
      </c>
      <c r="Z34" s="16">
        <f t="shared" si="1"/>
        <v>847.8112175102599</v>
      </c>
      <c r="AA34" s="16">
        <f t="shared" si="2"/>
        <v>844.8405724328395</v>
      </c>
      <c r="AB34" s="16">
        <f t="shared" si="3"/>
        <v>841.331082710393</v>
      </c>
      <c r="AC34" s="16" t="e">
        <f t="shared" si="4"/>
        <v>#NUM!</v>
      </c>
      <c r="AD34" s="16" t="e">
        <f t="shared" si="5"/>
        <v>#NUM!</v>
      </c>
      <c r="AE34" s="16" t="e">
        <f t="shared" si="6"/>
        <v>#NUM!</v>
      </c>
      <c r="AF34" s="16" t="e">
        <f t="shared" si="7"/>
        <v>#NUM!</v>
      </c>
      <c r="AG34" s="16" t="e">
        <f t="shared" si="8"/>
        <v>#NUM!</v>
      </c>
      <c r="AH34" s="16" t="e">
        <f t="shared" si="9"/>
        <v>#NUM!</v>
      </c>
      <c r="AI34" s="16" t="e">
        <f t="shared" si="10"/>
        <v>#NUM!</v>
      </c>
      <c r="AJ34" s="13" t="s">
        <v>56</v>
      </c>
      <c r="AK34" s="20" t="e">
        <f>VLOOKUP(B34,prot!A:H,8,FALSE)*$D34</f>
        <v>#N/A</v>
      </c>
      <c r="AL34" s="10" t="b">
        <f t="shared" si="11"/>
        <v>1</v>
      </c>
      <c r="AM34" s="9">
        <f>IF(AL34,0,AK34)</f>
        <v>0</v>
      </c>
    </row>
    <row r="35" spans="1:39" ht="13.5" customHeight="1">
      <c r="A35" s="7">
        <v>31</v>
      </c>
      <c r="B35" s="4" t="s">
        <v>38</v>
      </c>
      <c r="C35" s="4">
        <v>1970</v>
      </c>
      <c r="D35" s="37">
        <f>IF(C35&gt;1966,VLOOKUP(C35,коэфф!A:B,2,FALSE),1.131)</f>
        <v>1.104</v>
      </c>
      <c r="E35" s="42" t="s">
        <v>81</v>
      </c>
      <c r="F35" s="42" t="s">
        <v>81</v>
      </c>
      <c r="G35" s="19" t="s">
        <v>81</v>
      </c>
      <c r="H35" s="19"/>
      <c r="I35" s="19" t="s">
        <v>81</v>
      </c>
      <c r="J35" s="19" t="s">
        <v>81</v>
      </c>
      <c r="K35" s="19" t="s">
        <v>81</v>
      </c>
      <c r="L35" s="19" t="s">
        <v>81</v>
      </c>
      <c r="M35" s="19" t="s">
        <v>81</v>
      </c>
      <c r="N35" s="19">
        <v>840.8946322067596</v>
      </c>
      <c r="O35" s="19">
        <v>839.3095030514386</v>
      </c>
      <c r="P35" s="19" t="s">
        <v>81</v>
      </c>
      <c r="Q35" s="19" t="s">
        <v>81</v>
      </c>
      <c r="R35" s="1"/>
      <c r="S35" s="19" t="s">
        <v>81</v>
      </c>
      <c r="T35" s="19">
        <v>701.8637232010188</v>
      </c>
      <c r="U35" s="19" t="s">
        <v>81</v>
      </c>
      <c r="V35" s="19" t="s">
        <v>81</v>
      </c>
      <c r="W35" s="19">
        <f>SUM(E35:V35)</f>
        <v>2382.067858459217</v>
      </c>
      <c r="X35" s="29">
        <f>SUMIF(Z35:AH35,"&gt;0")</f>
        <v>2382.067858459217</v>
      </c>
      <c r="Y35" s="22">
        <f>IF(AM35=0,"",AM35)</f>
      </c>
      <c r="Z35" s="16">
        <f t="shared" si="1"/>
        <v>840.8946322067596</v>
      </c>
      <c r="AA35" s="16">
        <f t="shared" si="2"/>
        <v>839.3095030514386</v>
      </c>
      <c r="AB35" s="16">
        <f t="shared" si="3"/>
        <v>701.8637232010188</v>
      </c>
      <c r="AC35" s="16" t="e">
        <f t="shared" si="4"/>
        <v>#NUM!</v>
      </c>
      <c r="AD35" s="16" t="e">
        <f t="shared" si="5"/>
        <v>#NUM!</v>
      </c>
      <c r="AE35" s="16" t="e">
        <f t="shared" si="6"/>
        <v>#NUM!</v>
      </c>
      <c r="AF35" s="16" t="e">
        <f t="shared" si="7"/>
        <v>#NUM!</v>
      </c>
      <c r="AG35" s="16" t="e">
        <f t="shared" si="8"/>
        <v>#NUM!</v>
      </c>
      <c r="AH35" s="16" t="e">
        <f t="shared" si="9"/>
        <v>#NUM!</v>
      </c>
      <c r="AI35" s="16" t="e">
        <f t="shared" si="10"/>
        <v>#NUM!</v>
      </c>
      <c r="AJ35" s="13" t="s">
        <v>56</v>
      </c>
      <c r="AK35" s="20" t="e">
        <f>VLOOKUP(B35,prot!A:H,8,FALSE)*$D35</f>
        <v>#N/A</v>
      </c>
      <c r="AL35" s="10" t="b">
        <f t="shared" si="11"/>
        <v>1</v>
      </c>
      <c r="AM35" s="9">
        <f>IF(AL35,0,AK35)</f>
        <v>0</v>
      </c>
    </row>
    <row r="36" spans="1:39" ht="13.5" customHeight="1">
      <c r="A36" s="7">
        <v>32</v>
      </c>
      <c r="B36" s="4" t="s">
        <v>96</v>
      </c>
      <c r="C36" s="4">
        <v>1982</v>
      </c>
      <c r="D36" s="37">
        <f>IF(C36&gt;1966,VLOOKUP(C36,коэфф!A:B,2,FALSE),1.131)</f>
        <v>1.02</v>
      </c>
      <c r="E36" s="42" t="s">
        <v>81</v>
      </c>
      <c r="F36" s="42">
        <v>1020</v>
      </c>
      <c r="G36" s="19" t="s">
        <v>81</v>
      </c>
      <c r="H36" s="19"/>
      <c r="I36" s="19" t="s">
        <v>81</v>
      </c>
      <c r="J36" s="19">
        <v>1020</v>
      </c>
      <c r="K36" s="19" t="s">
        <v>81</v>
      </c>
      <c r="L36" s="19" t="s">
        <v>81</v>
      </c>
      <c r="M36" s="19" t="s">
        <v>81</v>
      </c>
      <c r="N36" s="19" t="s">
        <v>81</v>
      </c>
      <c r="O36" s="19" t="s">
        <v>81</v>
      </c>
      <c r="P36" s="19" t="s">
        <v>81</v>
      </c>
      <c r="Q36" s="19" t="s">
        <v>81</v>
      </c>
      <c r="R36" s="1"/>
      <c r="S36" s="19" t="s">
        <v>81</v>
      </c>
      <c r="T36" s="19" t="s">
        <v>81</v>
      </c>
      <c r="U36" s="19" t="s">
        <v>81</v>
      </c>
      <c r="V36" s="19" t="s">
        <v>81</v>
      </c>
      <c r="W36" s="19">
        <f>SUM(E36:V36)</f>
        <v>2040</v>
      </c>
      <c r="X36" s="29">
        <f>SUMIF(Z36:AH36,"&gt;0")</f>
        <v>2040</v>
      </c>
      <c r="Y36" s="22">
        <f>IF(AM36=0,"",AM36)</f>
      </c>
      <c r="Z36" s="16">
        <f t="shared" si="1"/>
        <v>1020</v>
      </c>
      <c r="AA36" s="16">
        <f t="shared" si="2"/>
        <v>1020</v>
      </c>
      <c r="AB36" s="16" t="e">
        <f t="shared" si="3"/>
        <v>#NUM!</v>
      </c>
      <c r="AC36" s="16" t="e">
        <f t="shared" si="4"/>
        <v>#NUM!</v>
      </c>
      <c r="AD36" s="16" t="e">
        <f t="shared" si="5"/>
        <v>#NUM!</v>
      </c>
      <c r="AE36" s="16" t="e">
        <f t="shared" si="6"/>
        <v>#NUM!</v>
      </c>
      <c r="AF36" s="16" t="e">
        <f t="shared" si="7"/>
        <v>#NUM!</v>
      </c>
      <c r="AG36" s="16" t="e">
        <f t="shared" si="8"/>
        <v>#NUM!</v>
      </c>
      <c r="AH36" s="16" t="e">
        <f t="shared" si="9"/>
        <v>#NUM!</v>
      </c>
      <c r="AI36" s="16" t="e">
        <f t="shared" si="10"/>
        <v>#NUM!</v>
      </c>
      <c r="AJ36" s="13" t="s">
        <v>56</v>
      </c>
      <c r="AK36" s="20" t="e">
        <f>VLOOKUP(B36,prot!A:H,8,FALSE)*$D36</f>
        <v>#N/A</v>
      </c>
      <c r="AL36" s="10" t="b">
        <f t="shared" si="11"/>
        <v>1</v>
      </c>
      <c r="AM36" s="9">
        <f>IF(AL36,0,AK36)</f>
        <v>0</v>
      </c>
    </row>
    <row r="37" spans="1:39" ht="13.5" customHeight="1">
      <c r="A37" s="7">
        <v>33</v>
      </c>
      <c r="B37" s="4" t="s">
        <v>151</v>
      </c>
      <c r="C37" s="4">
        <v>1985</v>
      </c>
      <c r="D37" s="37">
        <f>IF(C37&gt;1966,VLOOKUP(C37,коэфф!A:B,2,FALSE),1.131)</f>
        <v>1.005</v>
      </c>
      <c r="E37" s="42" t="s">
        <v>81</v>
      </c>
      <c r="F37" s="42" t="s">
        <v>81</v>
      </c>
      <c r="G37" s="19" t="s">
        <v>81</v>
      </c>
      <c r="H37" s="19"/>
      <c r="I37" s="19" t="s">
        <v>81</v>
      </c>
      <c r="J37" s="19" t="s">
        <v>81</v>
      </c>
      <c r="K37" s="19" t="s">
        <v>81</v>
      </c>
      <c r="L37" s="19" t="s">
        <v>81</v>
      </c>
      <c r="M37" s="19" t="s">
        <v>81</v>
      </c>
      <c r="N37" s="19" t="s">
        <v>81</v>
      </c>
      <c r="O37" s="19" t="s">
        <v>81</v>
      </c>
      <c r="P37" s="19">
        <v>643.2058353897517</v>
      </c>
      <c r="Q37" s="19" t="s">
        <v>81</v>
      </c>
      <c r="R37" s="1"/>
      <c r="S37" s="19" t="s">
        <v>81</v>
      </c>
      <c r="T37" s="19">
        <v>769.4210122699385</v>
      </c>
      <c r="U37" s="19">
        <v>588.529945553539</v>
      </c>
      <c r="V37" s="19" t="s">
        <v>81</v>
      </c>
      <c r="W37" s="19">
        <f>SUM(E37:V37)</f>
        <v>2001.1567932132293</v>
      </c>
      <c r="X37" s="29">
        <f>SUMIF(Z37:AH37,"&gt;0")</f>
        <v>2001.1567932132293</v>
      </c>
      <c r="Y37" s="22">
        <f>IF(AM37=0,"",AM37)</f>
      </c>
      <c r="Z37" s="16">
        <f aca="true" t="shared" si="13" ref="Z37:Z69">LARGE($E37:$V37,1)</f>
        <v>769.4210122699385</v>
      </c>
      <c r="AA37" s="16">
        <f aca="true" t="shared" si="14" ref="AA37:AA69">LARGE($E37:$V37,2)</f>
        <v>643.2058353897517</v>
      </c>
      <c r="AB37" s="16">
        <f aca="true" t="shared" si="15" ref="AB37:AB69">LARGE($E37:$V37,3)</f>
        <v>588.529945553539</v>
      </c>
      <c r="AC37" s="16" t="e">
        <f aca="true" t="shared" si="16" ref="AC37:AC69">LARGE($E37:$V37,4)</f>
        <v>#NUM!</v>
      </c>
      <c r="AD37" s="16" t="e">
        <f aca="true" t="shared" si="17" ref="AD37:AD69">LARGE($E37:$V37,5)</f>
        <v>#NUM!</v>
      </c>
      <c r="AE37" s="16" t="e">
        <f aca="true" t="shared" si="18" ref="AE37:AE69">LARGE($E37:$V37,6)</f>
        <v>#NUM!</v>
      </c>
      <c r="AF37" s="16" t="e">
        <f aca="true" t="shared" si="19" ref="AF37:AF69">LARGE($E37:$V37,7)</f>
        <v>#NUM!</v>
      </c>
      <c r="AG37" s="16" t="e">
        <f aca="true" t="shared" si="20" ref="AG37:AG69">LARGE($E37:$V37,8)</f>
        <v>#NUM!</v>
      </c>
      <c r="AH37" s="16" t="e">
        <f aca="true" t="shared" si="21" ref="AH37:AH69">LARGE($E37:$V37,9)</f>
        <v>#NUM!</v>
      </c>
      <c r="AI37" s="16" t="e">
        <f aca="true" t="shared" si="22" ref="AI37:AI69">LARGE($E37:$V37,10)</f>
        <v>#NUM!</v>
      </c>
      <c r="AJ37" s="13" t="s">
        <v>56</v>
      </c>
      <c r="AK37" s="20" t="e">
        <f>VLOOKUP(B37,prot!A:H,8,FALSE)*$D37</f>
        <v>#N/A</v>
      </c>
      <c r="AL37" s="10" t="b">
        <f t="shared" si="11"/>
        <v>1</v>
      </c>
      <c r="AM37" s="9">
        <f>IF(AL37,0,AK37)</f>
        <v>0</v>
      </c>
    </row>
    <row r="38" spans="1:39" ht="13.5" customHeight="1">
      <c r="A38" s="7">
        <v>34</v>
      </c>
      <c r="B38" s="4" t="s">
        <v>146</v>
      </c>
      <c r="C38" s="4">
        <v>1983</v>
      </c>
      <c r="D38" s="37">
        <f>IF(C38&gt;1966,VLOOKUP(C38,коэфф!A:B,2,FALSE),1.131)</f>
        <v>1.015</v>
      </c>
      <c r="E38" s="42" t="s">
        <v>81</v>
      </c>
      <c r="F38" s="42" t="s">
        <v>81</v>
      </c>
      <c r="G38" s="19" t="s">
        <v>81</v>
      </c>
      <c r="H38" s="19"/>
      <c r="I38" s="19" t="s">
        <v>81</v>
      </c>
      <c r="J38" s="19" t="s">
        <v>81</v>
      </c>
      <c r="K38" s="19" t="s">
        <v>81</v>
      </c>
      <c r="L38" s="19">
        <v>727.7398255813953</v>
      </c>
      <c r="M38" s="19">
        <v>891.7271293375394</v>
      </c>
      <c r="N38" s="19" t="s">
        <v>81</v>
      </c>
      <c r="O38" s="19" t="s">
        <v>81</v>
      </c>
      <c r="P38" s="19" t="s">
        <v>81</v>
      </c>
      <c r="Q38" s="19" t="s">
        <v>81</v>
      </c>
      <c r="R38" s="1"/>
      <c r="S38" s="19" t="s">
        <v>81</v>
      </c>
      <c r="T38" s="19" t="s">
        <v>81</v>
      </c>
      <c r="U38" s="19" t="s">
        <v>81</v>
      </c>
      <c r="V38" s="19" t="s">
        <v>81</v>
      </c>
      <c r="W38" s="19">
        <f>SUM(E38:V38)</f>
        <v>1619.4669549189348</v>
      </c>
      <c r="X38" s="29">
        <f>SUMIF(Z38:AH38,"&gt;0")</f>
        <v>1619.4669549189348</v>
      </c>
      <c r="Y38" s="22">
        <f t="shared" si="0"/>
      </c>
      <c r="Z38" s="16">
        <f t="shared" si="13"/>
        <v>891.7271293375394</v>
      </c>
      <c r="AA38" s="16">
        <f t="shared" si="14"/>
        <v>727.7398255813953</v>
      </c>
      <c r="AB38" s="16" t="e">
        <f t="shared" si="15"/>
        <v>#NUM!</v>
      </c>
      <c r="AC38" s="16" t="e">
        <f t="shared" si="16"/>
        <v>#NUM!</v>
      </c>
      <c r="AD38" s="16" t="e">
        <f t="shared" si="17"/>
        <v>#NUM!</v>
      </c>
      <c r="AE38" s="16" t="e">
        <f t="shared" si="18"/>
        <v>#NUM!</v>
      </c>
      <c r="AF38" s="16" t="e">
        <f t="shared" si="19"/>
        <v>#NUM!</v>
      </c>
      <c r="AG38" s="16" t="e">
        <f t="shared" si="20"/>
        <v>#NUM!</v>
      </c>
      <c r="AH38" s="16" t="e">
        <f t="shared" si="21"/>
        <v>#NUM!</v>
      </c>
      <c r="AI38" s="16" t="e">
        <f t="shared" si="22"/>
        <v>#NUM!</v>
      </c>
      <c r="AJ38" s="13" t="s">
        <v>56</v>
      </c>
      <c r="AK38" s="20" t="e">
        <f>VLOOKUP(B38,prot!A:H,8,FALSE)*$D38</f>
        <v>#N/A</v>
      </c>
      <c r="AL38" s="10" t="b">
        <f t="shared" si="11"/>
        <v>1</v>
      </c>
      <c r="AM38" s="9">
        <f t="shared" si="12"/>
        <v>0</v>
      </c>
    </row>
    <row r="39" spans="1:39" ht="14.25" customHeight="1">
      <c r="A39" s="7">
        <v>35</v>
      </c>
      <c r="B39" s="1" t="s">
        <v>153</v>
      </c>
      <c r="C39" s="4">
        <v>1970</v>
      </c>
      <c r="D39" s="37">
        <f>IF(C39&gt;1966,VLOOKUP(C39,коэфф!A:B,2,FALSE),1.131)</f>
        <v>1.104</v>
      </c>
      <c r="E39" s="42" t="s">
        <v>81</v>
      </c>
      <c r="F39" s="42" t="s">
        <v>81</v>
      </c>
      <c r="G39" s="19" t="s">
        <v>81</v>
      </c>
      <c r="H39" s="19"/>
      <c r="I39" s="19" t="s">
        <v>81</v>
      </c>
      <c r="J39" s="19" t="s">
        <v>81</v>
      </c>
      <c r="K39" s="19" t="s">
        <v>81</v>
      </c>
      <c r="L39" s="19" t="s">
        <v>81</v>
      </c>
      <c r="M39" s="19" t="s">
        <v>81</v>
      </c>
      <c r="N39" s="19" t="s">
        <v>81</v>
      </c>
      <c r="O39" s="19" t="s">
        <v>81</v>
      </c>
      <c r="P39" s="19">
        <v>474.7699265121538</v>
      </c>
      <c r="Q39" s="19" t="s">
        <v>81</v>
      </c>
      <c r="R39" s="1"/>
      <c r="S39" s="19"/>
      <c r="T39" s="19" t="s">
        <v>81</v>
      </c>
      <c r="U39" s="19">
        <v>649.7438105489776</v>
      </c>
      <c r="V39" s="19" t="s">
        <v>81</v>
      </c>
      <c r="W39" s="19">
        <f>SUM(E39:V39)</f>
        <v>1124.5137370611315</v>
      </c>
      <c r="X39" s="29">
        <f>SUMIF(Z39:AH39,"&gt;0")</f>
        <v>1124.5137370611315</v>
      </c>
      <c r="Y39" s="22">
        <f aca="true" t="shared" si="23" ref="Y39:Y63">IF(AM39=0,"",AM39)</f>
      </c>
      <c r="Z39" s="16">
        <f t="shared" si="13"/>
        <v>649.7438105489776</v>
      </c>
      <c r="AA39" s="16">
        <f t="shared" si="14"/>
        <v>474.7699265121538</v>
      </c>
      <c r="AB39" s="16" t="e">
        <f t="shared" si="15"/>
        <v>#NUM!</v>
      </c>
      <c r="AC39" s="16" t="e">
        <f t="shared" si="16"/>
        <v>#NUM!</v>
      </c>
      <c r="AD39" s="16" t="e">
        <f t="shared" si="17"/>
        <v>#NUM!</v>
      </c>
      <c r="AE39" s="16" t="e">
        <f t="shared" si="18"/>
        <v>#NUM!</v>
      </c>
      <c r="AF39" s="16" t="e">
        <f t="shared" si="19"/>
        <v>#NUM!</v>
      </c>
      <c r="AG39" s="16" t="e">
        <f t="shared" si="20"/>
        <v>#NUM!</v>
      </c>
      <c r="AH39" s="16" t="e">
        <f t="shared" si="21"/>
        <v>#NUM!</v>
      </c>
      <c r="AI39" s="16" t="e">
        <f t="shared" si="22"/>
        <v>#NUM!</v>
      </c>
      <c r="AJ39" s="13" t="s">
        <v>56</v>
      </c>
      <c r="AK39" s="20" t="e">
        <f>VLOOKUP(B39,prot!A:H,8,FALSE)*$D39</f>
        <v>#N/A</v>
      </c>
      <c r="AL39" s="10" t="b">
        <f>ISERROR(AK39)</f>
        <v>1</v>
      </c>
      <c r="AM39" s="9">
        <f>IF(AL39,0,AK39)</f>
        <v>0</v>
      </c>
    </row>
    <row r="40" spans="1:39" ht="13.5" customHeight="1">
      <c r="A40" s="7">
        <v>36</v>
      </c>
      <c r="B40" s="44" t="s">
        <v>69</v>
      </c>
      <c r="C40" s="4">
        <v>1977</v>
      </c>
      <c r="D40" s="37">
        <f>IF(C40&gt;1966,VLOOKUP(C40,коэфф!A:B,2,FALSE),1.131)</f>
        <v>1.051</v>
      </c>
      <c r="E40" s="42" t="s">
        <v>81</v>
      </c>
      <c r="F40" s="42" t="s">
        <v>81</v>
      </c>
      <c r="G40" s="19">
        <v>811.628818061089</v>
      </c>
      <c r="H40" s="19"/>
      <c r="I40" s="19" t="s">
        <v>81</v>
      </c>
      <c r="J40" s="19" t="s">
        <v>81</v>
      </c>
      <c r="K40" s="19" t="s">
        <v>81</v>
      </c>
      <c r="L40" s="19" t="s">
        <v>81</v>
      </c>
      <c r="M40" s="19" t="s">
        <v>81</v>
      </c>
      <c r="N40" s="19" t="s">
        <v>81</v>
      </c>
      <c r="O40" s="19" t="s">
        <v>81</v>
      </c>
      <c r="P40" s="19" t="s">
        <v>81</v>
      </c>
      <c r="Q40" s="19" t="s">
        <v>81</v>
      </c>
      <c r="R40" s="1"/>
      <c r="S40" s="19" t="s">
        <v>81</v>
      </c>
      <c r="T40" s="19" t="s">
        <v>81</v>
      </c>
      <c r="U40" s="19" t="s">
        <v>81</v>
      </c>
      <c r="V40" s="19" t="s">
        <v>81</v>
      </c>
      <c r="W40" s="19">
        <f>SUM(E40:V40)</f>
        <v>811.628818061089</v>
      </c>
      <c r="X40" s="29">
        <f>SUMIF(Z40:AH40,"&gt;0")</f>
        <v>811.628818061089</v>
      </c>
      <c r="Y40" s="22">
        <f t="shared" si="23"/>
      </c>
      <c r="Z40" s="16">
        <f t="shared" si="13"/>
        <v>811.628818061089</v>
      </c>
      <c r="AA40" s="16" t="e">
        <f t="shared" si="14"/>
        <v>#NUM!</v>
      </c>
      <c r="AB40" s="16" t="e">
        <f t="shared" si="15"/>
        <v>#NUM!</v>
      </c>
      <c r="AC40" s="16" t="e">
        <f t="shared" si="16"/>
        <v>#NUM!</v>
      </c>
      <c r="AD40" s="16" t="e">
        <f t="shared" si="17"/>
        <v>#NUM!</v>
      </c>
      <c r="AE40" s="16" t="e">
        <f t="shared" si="18"/>
        <v>#NUM!</v>
      </c>
      <c r="AF40" s="16" t="e">
        <f t="shared" si="19"/>
        <v>#NUM!</v>
      </c>
      <c r="AG40" s="16" t="e">
        <f t="shared" si="20"/>
        <v>#NUM!</v>
      </c>
      <c r="AH40" s="16" t="e">
        <f t="shared" si="21"/>
        <v>#NUM!</v>
      </c>
      <c r="AI40" s="16" t="e">
        <f t="shared" si="22"/>
        <v>#NUM!</v>
      </c>
      <c r="AJ40" s="13" t="s">
        <v>56</v>
      </c>
      <c r="AK40" s="20" t="e">
        <f>VLOOKUP(B40,prot!A:H,8,FALSE)*$D40</f>
        <v>#N/A</v>
      </c>
      <c r="AL40" s="10" t="b">
        <f>ISERROR(AK40)</f>
        <v>1</v>
      </c>
      <c r="AM40" s="9">
        <f>IF(AL40,0,AK40)</f>
        <v>0</v>
      </c>
    </row>
    <row r="41" spans="1:39" ht="14.25" customHeight="1">
      <c r="A41" s="7">
        <v>37</v>
      </c>
      <c r="B41" s="1" t="s">
        <v>110</v>
      </c>
      <c r="C41" s="4">
        <v>1974</v>
      </c>
      <c r="D41" s="37">
        <f>IF(C41&gt;1966,VLOOKUP(C41,коэфф!A:B,2,FALSE),1.131)</f>
        <v>1.072</v>
      </c>
      <c r="E41" s="42" t="s">
        <v>81</v>
      </c>
      <c r="F41" s="42" t="s">
        <v>81</v>
      </c>
      <c r="G41" s="19" t="s">
        <v>81</v>
      </c>
      <c r="H41" s="19"/>
      <c r="I41" s="19" t="s">
        <v>81</v>
      </c>
      <c r="J41" s="19" t="s">
        <v>81</v>
      </c>
      <c r="K41" s="19" t="s">
        <v>81</v>
      </c>
      <c r="L41" s="19">
        <v>809.8044191642965</v>
      </c>
      <c r="M41" s="19" t="s">
        <v>81</v>
      </c>
      <c r="N41" s="19" t="s">
        <v>81</v>
      </c>
      <c r="O41" s="19" t="s">
        <v>81</v>
      </c>
      <c r="P41" s="19" t="s">
        <v>81</v>
      </c>
      <c r="Q41" s="19" t="s">
        <v>81</v>
      </c>
      <c r="R41" s="1"/>
      <c r="S41" s="19" t="s">
        <v>81</v>
      </c>
      <c r="T41" s="19" t="s">
        <v>81</v>
      </c>
      <c r="U41" s="19" t="s">
        <v>81</v>
      </c>
      <c r="V41" s="19" t="s">
        <v>81</v>
      </c>
      <c r="W41" s="19">
        <f>SUM(E41:V41)</f>
        <v>809.8044191642965</v>
      </c>
      <c r="X41" s="29">
        <f>SUMIF(Z41:AH41,"&gt;0")</f>
        <v>809.8044191642965</v>
      </c>
      <c r="Y41" s="22">
        <f t="shared" si="23"/>
      </c>
      <c r="Z41" s="16">
        <f t="shared" si="13"/>
        <v>809.8044191642965</v>
      </c>
      <c r="AA41" s="16" t="e">
        <f t="shared" si="14"/>
        <v>#NUM!</v>
      </c>
      <c r="AB41" s="16" t="e">
        <f t="shared" si="15"/>
        <v>#NUM!</v>
      </c>
      <c r="AC41" s="16" t="e">
        <f t="shared" si="16"/>
        <v>#NUM!</v>
      </c>
      <c r="AD41" s="16" t="e">
        <f t="shared" si="17"/>
        <v>#NUM!</v>
      </c>
      <c r="AE41" s="16" t="e">
        <f t="shared" si="18"/>
        <v>#NUM!</v>
      </c>
      <c r="AF41" s="16" t="e">
        <f t="shared" si="19"/>
        <v>#NUM!</v>
      </c>
      <c r="AG41" s="16" t="e">
        <f t="shared" si="20"/>
        <v>#NUM!</v>
      </c>
      <c r="AH41" s="16" t="e">
        <f t="shared" si="21"/>
        <v>#NUM!</v>
      </c>
      <c r="AI41" s="16" t="e">
        <f t="shared" si="22"/>
        <v>#NUM!</v>
      </c>
      <c r="AJ41" s="13" t="s">
        <v>56</v>
      </c>
      <c r="AK41" s="20" t="e">
        <f>VLOOKUP(B41,prot!A:H,8,FALSE)*$D41</f>
        <v>#N/A</v>
      </c>
      <c r="AL41" s="10" t="b">
        <f aca="true" t="shared" si="24" ref="AL41:AL63">ISERROR(AK41)</f>
        <v>1</v>
      </c>
      <c r="AM41" s="9">
        <f aca="true" t="shared" si="25" ref="AM41:AM63">IF(AL41,0,AK41)</f>
        <v>0</v>
      </c>
    </row>
    <row r="42" spans="1:39" ht="13.5" customHeight="1">
      <c r="A42" s="7">
        <v>38</v>
      </c>
      <c r="B42" s="4" t="s">
        <v>139</v>
      </c>
      <c r="C42" s="1">
        <v>1986</v>
      </c>
      <c r="D42" s="37">
        <f>IF(C42&gt;1966,VLOOKUP(C42,коэфф!A:B,2,FALSE),1.131)</f>
        <v>1</v>
      </c>
      <c r="E42" s="42"/>
      <c r="F42" s="42"/>
      <c r="G42" s="19"/>
      <c r="H42" s="19"/>
      <c r="I42" s="19"/>
      <c r="J42" s="19"/>
      <c r="K42" s="19">
        <v>714.6151628711444</v>
      </c>
      <c r="L42" s="19" t="s">
        <v>81</v>
      </c>
      <c r="M42" s="19" t="s">
        <v>81</v>
      </c>
      <c r="N42" s="19" t="s">
        <v>81</v>
      </c>
      <c r="O42" s="19" t="s">
        <v>81</v>
      </c>
      <c r="P42" s="19" t="s">
        <v>81</v>
      </c>
      <c r="Q42" s="19" t="s">
        <v>81</v>
      </c>
      <c r="R42" s="1"/>
      <c r="S42" s="19" t="s">
        <v>81</v>
      </c>
      <c r="T42" s="19" t="s">
        <v>81</v>
      </c>
      <c r="U42" s="19" t="s">
        <v>81</v>
      </c>
      <c r="V42" s="19" t="s">
        <v>81</v>
      </c>
      <c r="W42" s="19">
        <f>SUM(E42:V42)</f>
        <v>714.6151628711444</v>
      </c>
      <c r="X42" s="29">
        <f>SUMIF(Z42:AH42,"&gt;0")</f>
        <v>714.6151628711444</v>
      </c>
      <c r="Y42" s="22">
        <f t="shared" si="23"/>
      </c>
      <c r="Z42" s="16">
        <f t="shared" si="13"/>
        <v>714.6151628711444</v>
      </c>
      <c r="AA42" s="16" t="e">
        <f t="shared" si="14"/>
        <v>#NUM!</v>
      </c>
      <c r="AB42" s="16" t="e">
        <f t="shared" si="15"/>
        <v>#NUM!</v>
      </c>
      <c r="AC42" s="16" t="e">
        <f t="shared" si="16"/>
        <v>#NUM!</v>
      </c>
      <c r="AD42" s="16" t="e">
        <f t="shared" si="17"/>
        <v>#NUM!</v>
      </c>
      <c r="AE42" s="16" t="e">
        <f t="shared" si="18"/>
        <v>#NUM!</v>
      </c>
      <c r="AF42" s="16" t="e">
        <f t="shared" si="19"/>
        <v>#NUM!</v>
      </c>
      <c r="AG42" s="16" t="e">
        <f t="shared" si="20"/>
        <v>#NUM!</v>
      </c>
      <c r="AH42" s="16" t="e">
        <f t="shared" si="21"/>
        <v>#NUM!</v>
      </c>
      <c r="AI42" s="16" t="e">
        <f t="shared" si="22"/>
        <v>#NUM!</v>
      </c>
      <c r="AJ42" s="13" t="s">
        <v>56</v>
      </c>
      <c r="AK42" s="20" t="e">
        <f>VLOOKUP(B42,prot!A:H,8,FALSE)*$D42</f>
        <v>#N/A</v>
      </c>
      <c r="AL42" s="10" t="b">
        <f t="shared" si="24"/>
        <v>1</v>
      </c>
      <c r="AM42" s="9">
        <f t="shared" si="25"/>
        <v>0</v>
      </c>
    </row>
    <row r="43" spans="1:39" ht="13.5" customHeight="1">
      <c r="A43" s="7">
        <v>39</v>
      </c>
      <c r="B43" s="44" t="s">
        <v>142</v>
      </c>
      <c r="C43" s="4">
        <v>1980</v>
      </c>
      <c r="D43" s="37">
        <f>IF(C43&gt;1966,VLOOKUP(C43,коэфф!A:B,2,FALSE),1.131)</f>
        <v>1.032</v>
      </c>
      <c r="E43" s="42"/>
      <c r="F43" s="42"/>
      <c r="G43" s="19"/>
      <c r="H43" s="19"/>
      <c r="I43" s="19"/>
      <c r="J43" s="19"/>
      <c r="K43" s="19">
        <v>361.6011307420496</v>
      </c>
      <c r="L43" s="19" t="s">
        <v>81</v>
      </c>
      <c r="M43" s="19" t="s">
        <v>81</v>
      </c>
      <c r="N43" s="19" t="s">
        <v>81</v>
      </c>
      <c r="O43" s="19" t="s">
        <v>81</v>
      </c>
      <c r="P43" s="19" t="s">
        <v>81</v>
      </c>
      <c r="Q43" s="19" t="s">
        <v>81</v>
      </c>
      <c r="R43" s="1"/>
      <c r="S43" s="19">
        <v>348.23371967977056</v>
      </c>
      <c r="T43" s="19" t="s">
        <v>81</v>
      </c>
      <c r="U43" s="19" t="s">
        <v>81</v>
      </c>
      <c r="V43" s="19" t="s">
        <v>81</v>
      </c>
      <c r="W43" s="19">
        <f>SUM(E43:V43)</f>
        <v>709.8348504218202</v>
      </c>
      <c r="X43" s="29">
        <f>SUMIF(Z43:AH43,"&gt;0")</f>
        <v>709.8348504218202</v>
      </c>
      <c r="Y43" s="22">
        <f t="shared" si="23"/>
      </c>
      <c r="Z43" s="16">
        <f t="shared" si="13"/>
        <v>361.6011307420496</v>
      </c>
      <c r="AA43" s="16">
        <f t="shared" si="14"/>
        <v>348.23371967977056</v>
      </c>
      <c r="AB43" s="16" t="e">
        <f t="shared" si="15"/>
        <v>#NUM!</v>
      </c>
      <c r="AC43" s="16" t="e">
        <f t="shared" si="16"/>
        <v>#NUM!</v>
      </c>
      <c r="AD43" s="16" t="e">
        <f t="shared" si="17"/>
        <v>#NUM!</v>
      </c>
      <c r="AE43" s="16" t="e">
        <f t="shared" si="18"/>
        <v>#NUM!</v>
      </c>
      <c r="AF43" s="16" t="e">
        <f t="shared" si="19"/>
        <v>#NUM!</v>
      </c>
      <c r="AG43" s="16" t="e">
        <f t="shared" si="20"/>
        <v>#NUM!</v>
      </c>
      <c r="AH43" s="16" t="e">
        <f t="shared" si="21"/>
        <v>#NUM!</v>
      </c>
      <c r="AI43" s="16" t="e">
        <f t="shared" si="22"/>
        <v>#NUM!</v>
      </c>
      <c r="AJ43" s="13" t="s">
        <v>56</v>
      </c>
      <c r="AK43" s="20" t="e">
        <f>VLOOKUP(B43,prot!A:H,8,FALSE)*$D43</f>
        <v>#N/A</v>
      </c>
      <c r="AL43" s="10" t="b">
        <f>ISERROR(AK43)</f>
        <v>1</v>
      </c>
      <c r="AM43" s="9">
        <f>IF(AL43,0,AK43)</f>
        <v>0</v>
      </c>
    </row>
    <row r="44" spans="1:39" ht="13.5" customHeight="1">
      <c r="A44" s="7">
        <v>40</v>
      </c>
      <c r="B44" s="4" t="s">
        <v>140</v>
      </c>
      <c r="C44" s="4">
        <v>1967</v>
      </c>
      <c r="D44" s="37">
        <f>IF(C44&gt;1966,VLOOKUP(C44,коэфф!A:B,2,FALSE),1.131)</f>
        <v>1.131</v>
      </c>
      <c r="E44" s="42"/>
      <c r="F44" s="42"/>
      <c r="G44" s="19"/>
      <c r="H44" s="19"/>
      <c r="I44" s="19"/>
      <c r="J44" s="19"/>
      <c r="K44" s="19">
        <v>708.5542077331313</v>
      </c>
      <c r="L44" s="19" t="s">
        <v>81</v>
      </c>
      <c r="M44" s="19" t="s">
        <v>81</v>
      </c>
      <c r="N44" s="19" t="s">
        <v>81</v>
      </c>
      <c r="O44" s="19" t="s">
        <v>81</v>
      </c>
      <c r="P44" s="19" t="s">
        <v>81</v>
      </c>
      <c r="Q44" s="19" t="s">
        <v>81</v>
      </c>
      <c r="R44" s="1"/>
      <c r="S44" s="19" t="s">
        <v>81</v>
      </c>
      <c r="T44" s="19" t="s">
        <v>81</v>
      </c>
      <c r="U44" s="19" t="s">
        <v>81</v>
      </c>
      <c r="V44" s="19" t="s">
        <v>81</v>
      </c>
      <c r="W44" s="19">
        <f>SUM(E44:V44)</f>
        <v>708.5542077331313</v>
      </c>
      <c r="X44" s="29">
        <f>SUMIF(Z44:AH44,"&gt;0")</f>
        <v>708.5542077331313</v>
      </c>
      <c r="Y44" s="22">
        <f aca="true" t="shared" si="26" ref="Y44:Y49">IF(AM44=0,"",AM44)</f>
      </c>
      <c r="Z44" s="16">
        <f t="shared" si="13"/>
        <v>708.5542077331313</v>
      </c>
      <c r="AA44" s="16" t="e">
        <f t="shared" si="14"/>
        <v>#NUM!</v>
      </c>
      <c r="AB44" s="16" t="e">
        <f t="shared" si="15"/>
        <v>#NUM!</v>
      </c>
      <c r="AC44" s="16" t="e">
        <f t="shared" si="16"/>
        <v>#NUM!</v>
      </c>
      <c r="AD44" s="16" t="e">
        <f t="shared" si="17"/>
        <v>#NUM!</v>
      </c>
      <c r="AE44" s="16" t="e">
        <f t="shared" si="18"/>
        <v>#NUM!</v>
      </c>
      <c r="AF44" s="16" t="e">
        <f t="shared" si="19"/>
        <v>#NUM!</v>
      </c>
      <c r="AG44" s="16" t="e">
        <f t="shared" si="20"/>
        <v>#NUM!</v>
      </c>
      <c r="AH44" s="16" t="e">
        <f t="shared" si="21"/>
        <v>#NUM!</v>
      </c>
      <c r="AI44" s="16" t="e">
        <f t="shared" si="22"/>
        <v>#NUM!</v>
      </c>
      <c r="AJ44" s="13" t="s">
        <v>56</v>
      </c>
      <c r="AK44" s="20" t="e">
        <f>VLOOKUP(B44,prot!A:H,8,FALSE)*$D44</f>
        <v>#N/A</v>
      </c>
      <c r="AL44" s="10" t="b">
        <f aca="true" t="shared" si="27" ref="AL44:AL49">ISERROR(AK44)</f>
        <v>1</v>
      </c>
      <c r="AM44" s="9">
        <f aca="true" t="shared" si="28" ref="AM44:AM49">IF(AL44,0,AK44)</f>
        <v>0</v>
      </c>
    </row>
    <row r="45" spans="1:39" ht="13.5" customHeight="1">
      <c r="A45" s="7">
        <v>41</v>
      </c>
      <c r="B45" s="4" t="s">
        <v>98</v>
      </c>
      <c r="C45" s="4">
        <v>1984</v>
      </c>
      <c r="D45" s="37">
        <f>IF(C45&gt;1966,VLOOKUP(C45,коэфф!A:B,2,FALSE),1.131)</f>
        <v>1.01</v>
      </c>
      <c r="E45" s="42" t="s">
        <v>81</v>
      </c>
      <c r="F45" s="42" t="s">
        <v>81</v>
      </c>
      <c r="G45" s="19" t="s">
        <v>81</v>
      </c>
      <c r="H45" s="19"/>
      <c r="I45" s="19" t="s">
        <v>81</v>
      </c>
      <c r="J45" s="19" t="s">
        <v>81</v>
      </c>
      <c r="K45" s="19">
        <v>643.9789094650206</v>
      </c>
      <c r="L45" s="19" t="s">
        <v>81</v>
      </c>
      <c r="M45" s="19" t="s">
        <v>81</v>
      </c>
      <c r="N45" s="19" t="s">
        <v>81</v>
      </c>
      <c r="O45" s="19" t="s">
        <v>81</v>
      </c>
      <c r="P45" s="19" t="s">
        <v>81</v>
      </c>
      <c r="Q45" s="19" t="s">
        <v>81</v>
      </c>
      <c r="R45" s="1"/>
      <c r="S45" s="19" t="s">
        <v>81</v>
      </c>
      <c r="T45" s="19" t="s">
        <v>81</v>
      </c>
      <c r="U45" s="19" t="s">
        <v>81</v>
      </c>
      <c r="V45" s="19" t="s">
        <v>81</v>
      </c>
      <c r="W45" s="19">
        <f>SUM(E45:V45)</f>
        <v>643.9789094650206</v>
      </c>
      <c r="X45" s="29">
        <f>SUMIF(Z45:AH45,"&gt;0")</f>
        <v>643.9789094650206</v>
      </c>
      <c r="Y45" s="22">
        <f t="shared" si="26"/>
      </c>
      <c r="Z45" s="16">
        <f t="shared" si="13"/>
        <v>643.9789094650206</v>
      </c>
      <c r="AA45" s="16" t="e">
        <f t="shared" si="14"/>
        <v>#NUM!</v>
      </c>
      <c r="AB45" s="16" t="e">
        <f t="shared" si="15"/>
        <v>#NUM!</v>
      </c>
      <c r="AC45" s="16" t="e">
        <f t="shared" si="16"/>
        <v>#NUM!</v>
      </c>
      <c r="AD45" s="16" t="e">
        <f t="shared" si="17"/>
        <v>#NUM!</v>
      </c>
      <c r="AE45" s="16" t="e">
        <f t="shared" si="18"/>
        <v>#NUM!</v>
      </c>
      <c r="AF45" s="16" t="e">
        <f t="shared" si="19"/>
        <v>#NUM!</v>
      </c>
      <c r="AG45" s="16" t="e">
        <f t="shared" si="20"/>
        <v>#NUM!</v>
      </c>
      <c r="AH45" s="16" t="e">
        <f t="shared" si="21"/>
        <v>#NUM!</v>
      </c>
      <c r="AI45" s="16" t="e">
        <f t="shared" si="22"/>
        <v>#NUM!</v>
      </c>
      <c r="AJ45" s="13" t="s">
        <v>56</v>
      </c>
      <c r="AK45" s="20" t="e">
        <f>VLOOKUP(B45,prot!A:H,8,FALSE)*$D45</f>
        <v>#N/A</v>
      </c>
      <c r="AL45" s="10" t="b">
        <f t="shared" si="27"/>
        <v>1</v>
      </c>
      <c r="AM45" s="9">
        <f t="shared" si="28"/>
        <v>0</v>
      </c>
    </row>
    <row r="46" spans="1:39" ht="13.5" customHeight="1">
      <c r="A46" s="7">
        <v>42</v>
      </c>
      <c r="B46" s="4" t="s">
        <v>93</v>
      </c>
      <c r="C46" s="4">
        <v>1984</v>
      </c>
      <c r="D46" s="37">
        <f>IF(C46&gt;1966,VLOOKUP(C46,коэфф!A:B,2,FALSE),1.131)</f>
        <v>1.01</v>
      </c>
      <c r="E46" s="42" t="s">
        <v>81</v>
      </c>
      <c r="F46" s="42" t="s">
        <v>81</v>
      </c>
      <c r="G46" s="19" t="s">
        <v>81</v>
      </c>
      <c r="H46" s="19"/>
      <c r="I46" s="19" t="s">
        <v>81</v>
      </c>
      <c r="J46" s="19" t="s">
        <v>81</v>
      </c>
      <c r="K46" s="19" t="s">
        <v>81</v>
      </c>
      <c r="L46" s="19" t="s">
        <v>81</v>
      </c>
      <c r="M46" s="19">
        <v>623.0011074197121</v>
      </c>
      <c r="N46" s="19" t="s">
        <v>81</v>
      </c>
      <c r="O46" s="19" t="s">
        <v>81</v>
      </c>
      <c r="P46" s="19" t="s">
        <v>81</v>
      </c>
      <c r="Q46" s="19" t="s">
        <v>81</v>
      </c>
      <c r="R46" s="1"/>
      <c r="S46" s="19" t="s">
        <v>81</v>
      </c>
      <c r="T46" s="19" t="s">
        <v>81</v>
      </c>
      <c r="U46" s="19" t="s">
        <v>81</v>
      </c>
      <c r="V46" s="19" t="s">
        <v>81</v>
      </c>
      <c r="W46" s="19">
        <f>SUM(E46:V46)</f>
        <v>623.0011074197121</v>
      </c>
      <c r="X46" s="29">
        <f>SUMIF(Z46:AH46,"&gt;0")</f>
        <v>623.0011074197121</v>
      </c>
      <c r="Y46" s="22">
        <f t="shared" si="26"/>
      </c>
      <c r="Z46" s="16">
        <f t="shared" si="13"/>
        <v>623.0011074197121</v>
      </c>
      <c r="AA46" s="16" t="e">
        <f t="shared" si="14"/>
        <v>#NUM!</v>
      </c>
      <c r="AB46" s="16" t="e">
        <f t="shared" si="15"/>
        <v>#NUM!</v>
      </c>
      <c r="AC46" s="16" t="e">
        <f t="shared" si="16"/>
        <v>#NUM!</v>
      </c>
      <c r="AD46" s="16" t="e">
        <f t="shared" si="17"/>
        <v>#NUM!</v>
      </c>
      <c r="AE46" s="16" t="e">
        <f t="shared" si="18"/>
        <v>#NUM!</v>
      </c>
      <c r="AF46" s="16" t="e">
        <f t="shared" si="19"/>
        <v>#NUM!</v>
      </c>
      <c r="AG46" s="16" t="e">
        <f t="shared" si="20"/>
        <v>#NUM!</v>
      </c>
      <c r="AH46" s="16" t="e">
        <f t="shared" si="21"/>
        <v>#NUM!</v>
      </c>
      <c r="AI46" s="16" t="e">
        <f t="shared" si="22"/>
        <v>#NUM!</v>
      </c>
      <c r="AJ46" s="13" t="s">
        <v>56</v>
      </c>
      <c r="AK46" s="20" t="e">
        <f>VLOOKUP(B46,prot!A:H,8,FALSE)*$D46</f>
        <v>#N/A</v>
      </c>
      <c r="AL46" s="10" t="b">
        <f t="shared" si="27"/>
        <v>1</v>
      </c>
      <c r="AM46" s="9">
        <f t="shared" si="28"/>
        <v>0</v>
      </c>
    </row>
    <row r="47" spans="1:39" ht="13.5" customHeight="1">
      <c r="A47" s="7">
        <v>43</v>
      </c>
      <c r="B47" s="1" t="s">
        <v>128</v>
      </c>
      <c r="C47" s="4">
        <v>1985</v>
      </c>
      <c r="D47" s="37">
        <f>IF(C47&gt;1966,VLOOKUP(C47,коэфф!A:B,2,FALSE),1.131)</f>
        <v>1.005</v>
      </c>
      <c r="E47" s="42" t="s">
        <v>81</v>
      </c>
      <c r="F47" s="42" t="s">
        <v>81</v>
      </c>
      <c r="G47" s="19">
        <v>587.5410522788203</v>
      </c>
      <c r="H47" s="19"/>
      <c r="I47" s="19" t="s">
        <v>81</v>
      </c>
      <c r="J47" s="19" t="s">
        <v>81</v>
      </c>
      <c r="K47" s="19" t="s">
        <v>81</v>
      </c>
      <c r="L47" s="19" t="s">
        <v>81</v>
      </c>
      <c r="M47" s="19" t="s">
        <v>81</v>
      </c>
      <c r="N47" s="19" t="s">
        <v>81</v>
      </c>
      <c r="O47" s="19" t="s">
        <v>81</v>
      </c>
      <c r="P47" s="19" t="s">
        <v>81</v>
      </c>
      <c r="Q47" s="19" t="s">
        <v>81</v>
      </c>
      <c r="R47" s="1"/>
      <c r="S47" s="19" t="s">
        <v>81</v>
      </c>
      <c r="T47" s="19" t="s">
        <v>81</v>
      </c>
      <c r="U47" s="19" t="s">
        <v>81</v>
      </c>
      <c r="V47" s="19" t="s">
        <v>81</v>
      </c>
      <c r="W47" s="19">
        <f>SUM(E47:V47)</f>
        <v>587.5410522788203</v>
      </c>
      <c r="X47" s="29">
        <f>SUMIF(Z47:AH47,"&gt;0")</f>
        <v>587.5410522788203</v>
      </c>
      <c r="Y47" s="22">
        <f t="shared" si="26"/>
      </c>
      <c r="Z47" s="16">
        <f t="shared" si="13"/>
        <v>587.5410522788203</v>
      </c>
      <c r="AA47" s="16" t="e">
        <f t="shared" si="14"/>
        <v>#NUM!</v>
      </c>
      <c r="AB47" s="16" t="e">
        <f t="shared" si="15"/>
        <v>#NUM!</v>
      </c>
      <c r="AC47" s="16" t="e">
        <f t="shared" si="16"/>
        <v>#NUM!</v>
      </c>
      <c r="AD47" s="16" t="e">
        <f t="shared" si="17"/>
        <v>#NUM!</v>
      </c>
      <c r="AE47" s="16" t="e">
        <f t="shared" si="18"/>
        <v>#NUM!</v>
      </c>
      <c r="AF47" s="16" t="e">
        <f t="shared" si="19"/>
        <v>#NUM!</v>
      </c>
      <c r="AG47" s="16" t="e">
        <f t="shared" si="20"/>
        <v>#NUM!</v>
      </c>
      <c r="AH47" s="16" t="e">
        <f t="shared" si="21"/>
        <v>#NUM!</v>
      </c>
      <c r="AI47" s="16" t="e">
        <f t="shared" si="22"/>
        <v>#NUM!</v>
      </c>
      <c r="AJ47" s="13" t="s">
        <v>56</v>
      </c>
      <c r="AK47" s="20" t="e">
        <f>VLOOKUP(B47,prot!A:H,8,FALSE)*$D47</f>
        <v>#N/A</v>
      </c>
      <c r="AL47" s="10" t="b">
        <f t="shared" si="27"/>
        <v>1</v>
      </c>
      <c r="AM47" s="9">
        <f t="shared" si="28"/>
        <v>0</v>
      </c>
    </row>
    <row r="48" spans="1:39" ht="13.5" customHeight="1">
      <c r="A48" s="7">
        <v>44</v>
      </c>
      <c r="B48" s="1" t="s">
        <v>155</v>
      </c>
      <c r="C48" s="4">
        <v>1985</v>
      </c>
      <c r="D48" s="37">
        <f>IF(C48&gt;1962,VLOOKUP(C48,коэфф!A:B,2,FALSE),1.134)</f>
        <v>1.005</v>
      </c>
      <c r="E48" s="42" t="s">
        <v>81</v>
      </c>
      <c r="F48" s="42" t="s">
        <v>81</v>
      </c>
      <c r="G48" s="19" t="s">
        <v>81</v>
      </c>
      <c r="H48" s="19"/>
      <c r="I48" s="19" t="s">
        <v>81</v>
      </c>
      <c r="J48" s="19" t="s">
        <v>81</v>
      </c>
      <c r="K48" s="19" t="s">
        <v>81</v>
      </c>
      <c r="L48" s="19" t="s">
        <v>81</v>
      </c>
      <c r="M48" s="19" t="s">
        <v>81</v>
      </c>
      <c r="N48" s="19" t="s">
        <v>81</v>
      </c>
      <c r="O48" s="19" t="s">
        <v>81</v>
      </c>
      <c r="P48" s="19" t="s">
        <v>81</v>
      </c>
      <c r="Q48" s="19" t="s">
        <v>81</v>
      </c>
      <c r="R48" s="1"/>
      <c r="S48" s="19">
        <v>509.5368043087971</v>
      </c>
      <c r="T48" s="19" t="s">
        <v>81</v>
      </c>
      <c r="U48" s="19" t="s">
        <v>81</v>
      </c>
      <c r="V48" s="19" t="s">
        <v>81</v>
      </c>
      <c r="W48" s="19">
        <f>SUM(E48:V48)</f>
        <v>509.5368043087971</v>
      </c>
      <c r="X48" s="29">
        <f>SUMIF(Z48:AH48,"&gt;0")</f>
        <v>509.5368043087971</v>
      </c>
      <c r="Y48" s="22">
        <f t="shared" si="26"/>
      </c>
      <c r="Z48" s="16">
        <f t="shared" si="13"/>
        <v>509.5368043087971</v>
      </c>
      <c r="AA48" s="16" t="e">
        <f t="shared" si="14"/>
        <v>#NUM!</v>
      </c>
      <c r="AB48" s="16" t="e">
        <f t="shared" si="15"/>
        <v>#NUM!</v>
      </c>
      <c r="AC48" s="16" t="e">
        <f t="shared" si="16"/>
        <v>#NUM!</v>
      </c>
      <c r="AD48" s="16" t="e">
        <f t="shared" si="17"/>
        <v>#NUM!</v>
      </c>
      <c r="AE48" s="16" t="e">
        <f t="shared" si="18"/>
        <v>#NUM!</v>
      </c>
      <c r="AF48" s="16" t="e">
        <f t="shared" si="19"/>
        <v>#NUM!</v>
      </c>
      <c r="AG48" s="16" t="e">
        <f t="shared" si="20"/>
        <v>#NUM!</v>
      </c>
      <c r="AH48" s="16" t="e">
        <f t="shared" si="21"/>
        <v>#NUM!</v>
      </c>
      <c r="AI48" s="16" t="e">
        <f t="shared" si="22"/>
        <v>#NUM!</v>
      </c>
      <c r="AJ48" s="13" t="s">
        <v>56</v>
      </c>
      <c r="AK48" s="20" t="e">
        <f>VLOOKUP(B48,prot!A:H,8,FALSE)*$D48</f>
        <v>#N/A</v>
      </c>
      <c r="AL48" s="10" t="b">
        <f t="shared" si="27"/>
        <v>1</v>
      </c>
      <c r="AM48" s="9">
        <f t="shared" si="28"/>
        <v>0</v>
      </c>
    </row>
    <row r="49" spans="1:39" ht="13.5" customHeight="1">
      <c r="A49" s="7">
        <v>45</v>
      </c>
      <c r="B49" s="4" t="s">
        <v>104</v>
      </c>
      <c r="C49" s="4">
        <v>1975</v>
      </c>
      <c r="D49" s="37">
        <f>IF(C49&gt;1966,VLOOKUP(C49,коэфф!A:B,2,FALSE),1.131)</f>
        <v>1.065</v>
      </c>
      <c r="E49" s="42"/>
      <c r="F49" s="42" t="s">
        <v>81</v>
      </c>
      <c r="G49" s="19" t="s">
        <v>81</v>
      </c>
      <c r="H49" s="19"/>
      <c r="I49" s="19" t="s">
        <v>81</v>
      </c>
      <c r="J49" s="19">
        <v>488.3678655199375</v>
      </c>
      <c r="K49" s="19" t="s">
        <v>81</v>
      </c>
      <c r="L49" s="19" t="s">
        <v>81</v>
      </c>
      <c r="M49" s="19" t="s">
        <v>81</v>
      </c>
      <c r="N49" s="19" t="s">
        <v>81</v>
      </c>
      <c r="O49" s="19" t="s">
        <v>81</v>
      </c>
      <c r="P49" s="19" t="s">
        <v>81</v>
      </c>
      <c r="Q49" s="19" t="s">
        <v>81</v>
      </c>
      <c r="R49" s="1"/>
      <c r="S49" s="19" t="s">
        <v>81</v>
      </c>
      <c r="T49" s="19" t="s">
        <v>81</v>
      </c>
      <c r="U49" s="19" t="s">
        <v>81</v>
      </c>
      <c r="V49" s="19" t="s">
        <v>81</v>
      </c>
      <c r="W49" s="19">
        <f>SUM(E49:V49)</f>
        <v>488.3678655199375</v>
      </c>
      <c r="X49" s="29">
        <f>SUMIF(Z49:AH49,"&gt;0")</f>
        <v>488.3678655199375</v>
      </c>
      <c r="Y49" s="22">
        <f t="shared" si="26"/>
      </c>
      <c r="Z49" s="16">
        <f t="shared" si="13"/>
        <v>488.3678655199375</v>
      </c>
      <c r="AA49" s="16" t="e">
        <f t="shared" si="14"/>
        <v>#NUM!</v>
      </c>
      <c r="AB49" s="16" t="e">
        <f t="shared" si="15"/>
        <v>#NUM!</v>
      </c>
      <c r="AC49" s="16" t="e">
        <f t="shared" si="16"/>
        <v>#NUM!</v>
      </c>
      <c r="AD49" s="16" t="e">
        <f t="shared" si="17"/>
        <v>#NUM!</v>
      </c>
      <c r="AE49" s="16" t="e">
        <f t="shared" si="18"/>
        <v>#NUM!</v>
      </c>
      <c r="AF49" s="16" t="e">
        <f t="shared" si="19"/>
        <v>#NUM!</v>
      </c>
      <c r="AG49" s="16" t="e">
        <f t="shared" si="20"/>
        <v>#NUM!</v>
      </c>
      <c r="AH49" s="16" t="e">
        <f t="shared" si="21"/>
        <v>#NUM!</v>
      </c>
      <c r="AI49" s="16" t="e">
        <f t="shared" si="22"/>
        <v>#NUM!</v>
      </c>
      <c r="AJ49" s="13" t="s">
        <v>56</v>
      </c>
      <c r="AK49" s="20" t="e">
        <f>VLOOKUP(B49,prot!A:H,8,FALSE)*$D49</f>
        <v>#N/A</v>
      </c>
      <c r="AL49" s="10" t="b">
        <f t="shared" si="27"/>
        <v>1</v>
      </c>
      <c r="AM49" s="9">
        <f t="shared" si="28"/>
        <v>0</v>
      </c>
    </row>
    <row r="50" spans="1:39" ht="13.5" customHeight="1" hidden="1">
      <c r="A50" s="7">
        <v>46</v>
      </c>
      <c r="B50" s="4" t="s">
        <v>157</v>
      </c>
      <c r="C50" s="4">
        <v>1984</v>
      </c>
      <c r="D50" s="37">
        <f>IF(C50&gt;1962,VLOOKUP(C50,коэфф!A:B,2,FALSE),1.134)</f>
        <v>1.01</v>
      </c>
      <c r="E50" s="42" t="s">
        <v>81</v>
      </c>
      <c r="F50" s="42" t="s">
        <v>81</v>
      </c>
      <c r="G50" s="19" t="s">
        <v>81</v>
      </c>
      <c r="H50" s="19"/>
      <c r="I50" s="19" t="s">
        <v>81</v>
      </c>
      <c r="J50" s="19" t="s">
        <v>81</v>
      </c>
      <c r="K50" s="19" t="s">
        <v>81</v>
      </c>
      <c r="L50" s="19" t="s">
        <v>81</v>
      </c>
      <c r="M50" s="19" t="s">
        <v>81</v>
      </c>
      <c r="N50" s="19" t="s">
        <v>81</v>
      </c>
      <c r="O50" s="19" t="s">
        <v>81</v>
      </c>
      <c r="P50" s="19" t="s">
        <v>81</v>
      </c>
      <c r="Q50" s="19" t="s">
        <v>81</v>
      </c>
      <c r="R50" s="1"/>
      <c r="S50" s="19" t="s">
        <v>81</v>
      </c>
      <c r="T50" s="19" t="s">
        <v>81</v>
      </c>
      <c r="U50" s="19" t="s">
        <v>81</v>
      </c>
      <c r="V50" s="19" t="s">
        <v>81</v>
      </c>
      <c r="W50" s="19">
        <f>SUM(E50:V50)</f>
        <v>0</v>
      </c>
      <c r="X50" s="29">
        <f>SUMIF(Z50:AH50,"&gt;0")</f>
        <v>0</v>
      </c>
      <c r="Y50" s="22">
        <f>IF(AM50=0,"",AM50)</f>
      </c>
      <c r="Z50" s="16" t="e">
        <f t="shared" si="13"/>
        <v>#NUM!</v>
      </c>
      <c r="AA50" s="16" t="e">
        <f t="shared" si="14"/>
        <v>#NUM!</v>
      </c>
      <c r="AB50" s="16" t="e">
        <f t="shared" si="15"/>
        <v>#NUM!</v>
      </c>
      <c r="AC50" s="16" t="e">
        <f t="shared" si="16"/>
        <v>#NUM!</v>
      </c>
      <c r="AD50" s="16" t="e">
        <f t="shared" si="17"/>
        <v>#NUM!</v>
      </c>
      <c r="AE50" s="16" t="e">
        <f t="shared" si="18"/>
        <v>#NUM!</v>
      </c>
      <c r="AF50" s="16" t="e">
        <f t="shared" si="19"/>
        <v>#NUM!</v>
      </c>
      <c r="AG50" s="16" t="e">
        <f t="shared" si="20"/>
        <v>#NUM!</v>
      </c>
      <c r="AH50" s="16" t="e">
        <f t="shared" si="21"/>
        <v>#NUM!</v>
      </c>
      <c r="AI50" s="16" t="e">
        <f t="shared" si="22"/>
        <v>#NUM!</v>
      </c>
      <c r="AJ50" s="13" t="s">
        <v>56</v>
      </c>
      <c r="AK50" s="20" t="e">
        <f>VLOOKUP(B50,prot!A:H,8,FALSE)*$D50</f>
        <v>#N/A</v>
      </c>
      <c r="AL50" s="10" t="b">
        <f t="shared" si="24"/>
        <v>1</v>
      </c>
      <c r="AM50" s="9">
        <f t="shared" si="25"/>
        <v>0</v>
      </c>
    </row>
    <row r="51" spans="1:39" ht="13.5" customHeight="1">
      <c r="A51" s="7"/>
      <c r="B51" s="53" t="s">
        <v>77</v>
      </c>
      <c r="C51" s="54"/>
      <c r="D51" s="37"/>
      <c r="E51" s="42" t="s">
        <v>81</v>
      </c>
      <c r="F51" s="42" t="s">
        <v>81</v>
      </c>
      <c r="G51" s="19" t="s">
        <v>81</v>
      </c>
      <c r="H51" s="19"/>
      <c r="I51" s="19" t="s">
        <v>81</v>
      </c>
      <c r="J51" s="19" t="s">
        <v>81</v>
      </c>
      <c r="K51" s="19" t="s">
        <v>81</v>
      </c>
      <c r="L51" s="19" t="s">
        <v>81</v>
      </c>
      <c r="M51" s="19" t="s">
        <v>81</v>
      </c>
      <c r="N51" s="19" t="s">
        <v>81</v>
      </c>
      <c r="O51" s="19" t="s">
        <v>81</v>
      </c>
      <c r="P51" s="19" t="s">
        <v>81</v>
      </c>
      <c r="Q51" s="19" t="s">
        <v>81</v>
      </c>
      <c r="R51" s="1"/>
      <c r="S51" s="19" t="s">
        <v>81</v>
      </c>
      <c r="T51" s="19" t="s">
        <v>81</v>
      </c>
      <c r="U51" s="19" t="s">
        <v>81</v>
      </c>
      <c r="V51" s="19" t="s">
        <v>81</v>
      </c>
      <c r="W51" s="19">
        <f>SUM(E51:V51)</f>
        <v>0</v>
      </c>
      <c r="X51" s="29">
        <f>SUMIF(Z51:AH51,"&gt;0")</f>
        <v>0</v>
      </c>
      <c r="Y51" s="22">
        <f t="shared" si="23"/>
      </c>
      <c r="Z51" s="16" t="e">
        <f t="shared" si="13"/>
        <v>#NUM!</v>
      </c>
      <c r="AA51" s="16" t="e">
        <f t="shared" si="14"/>
        <v>#NUM!</v>
      </c>
      <c r="AB51" s="16" t="e">
        <f t="shared" si="15"/>
        <v>#NUM!</v>
      </c>
      <c r="AC51" s="16" t="e">
        <f t="shared" si="16"/>
        <v>#NUM!</v>
      </c>
      <c r="AD51" s="16" t="e">
        <f t="shared" si="17"/>
        <v>#NUM!</v>
      </c>
      <c r="AE51" s="16" t="e">
        <f t="shared" si="18"/>
        <v>#NUM!</v>
      </c>
      <c r="AF51" s="16" t="e">
        <f t="shared" si="19"/>
        <v>#NUM!</v>
      </c>
      <c r="AG51" s="16" t="e">
        <f t="shared" si="20"/>
        <v>#NUM!</v>
      </c>
      <c r="AH51" s="16" t="e">
        <f t="shared" si="21"/>
        <v>#NUM!</v>
      </c>
      <c r="AI51" s="16" t="e">
        <f t="shared" si="22"/>
        <v>#NUM!</v>
      </c>
      <c r="AJ51" s="13" t="s">
        <v>56</v>
      </c>
      <c r="AK51" s="20" t="e">
        <f>VLOOKUP(B51,prot!A:H,8,FALSE)*$D51</f>
        <v>#N/A</v>
      </c>
      <c r="AL51" s="10" t="b">
        <f>ISERROR(AK51)</f>
        <v>1</v>
      </c>
      <c r="AM51" s="9">
        <f>IF(AL51,0,AK51)</f>
        <v>0</v>
      </c>
    </row>
    <row r="52" spans="1:39" ht="13.5" customHeight="1">
      <c r="A52" s="7">
        <v>1</v>
      </c>
      <c r="B52" s="4" t="s">
        <v>62</v>
      </c>
      <c r="C52" s="4">
        <v>1962</v>
      </c>
      <c r="D52" s="37">
        <f>VLOOKUP(C52,коэфф!A:B,2,FALSE)</f>
        <v>1.041</v>
      </c>
      <c r="E52" s="42">
        <v>898</v>
      </c>
      <c r="F52" s="42">
        <v>1041</v>
      </c>
      <c r="G52" s="19">
        <v>1041</v>
      </c>
      <c r="H52" s="19"/>
      <c r="I52" s="19">
        <v>1041</v>
      </c>
      <c r="J52" s="19">
        <v>1041</v>
      </c>
      <c r="K52" s="19">
        <v>1041</v>
      </c>
      <c r="L52" s="19">
        <v>989.6413662239088</v>
      </c>
      <c r="M52" s="19">
        <v>1041</v>
      </c>
      <c r="N52" s="19">
        <v>1041</v>
      </c>
      <c r="O52" s="19" t="s">
        <v>81</v>
      </c>
      <c r="P52" s="19">
        <v>917.0848698481561</v>
      </c>
      <c r="Q52" s="19" t="s">
        <v>81</v>
      </c>
      <c r="R52" s="1"/>
      <c r="S52" s="19">
        <v>1041</v>
      </c>
      <c r="T52" s="19">
        <v>1030.523330283623</v>
      </c>
      <c r="U52" s="19">
        <v>1041</v>
      </c>
      <c r="V52" s="19">
        <v>832.0133951571355</v>
      </c>
      <c r="W52" s="19">
        <f>SUM(E52:V52)</f>
        <v>14036.262961512823</v>
      </c>
      <c r="X52" s="55">
        <f>SUMIF(Z52:AH52,"&gt;0")</f>
        <v>9369</v>
      </c>
      <c r="Y52" s="22">
        <f t="shared" si="23"/>
      </c>
      <c r="Z52" s="16">
        <f t="shared" si="13"/>
        <v>1041</v>
      </c>
      <c r="AA52" s="16">
        <f t="shared" si="14"/>
        <v>1041</v>
      </c>
      <c r="AB52" s="16">
        <f t="shared" si="15"/>
        <v>1041</v>
      </c>
      <c r="AC52" s="16">
        <f t="shared" si="16"/>
        <v>1041</v>
      </c>
      <c r="AD52" s="16">
        <f t="shared" si="17"/>
        <v>1041</v>
      </c>
      <c r="AE52" s="16">
        <f t="shared" si="18"/>
        <v>1041</v>
      </c>
      <c r="AF52" s="16">
        <f t="shared" si="19"/>
        <v>1041</v>
      </c>
      <c r="AG52" s="16">
        <f t="shared" si="20"/>
        <v>1041</v>
      </c>
      <c r="AH52" s="16">
        <f t="shared" si="21"/>
        <v>1041</v>
      </c>
      <c r="AI52" s="16">
        <f t="shared" si="22"/>
        <v>1030.523330283623</v>
      </c>
      <c r="AJ52" s="13" t="s">
        <v>56</v>
      </c>
      <c r="AK52" s="20" t="e">
        <f>VLOOKUP(B52,prot!A:H,8,FALSE)*$D52</f>
        <v>#N/A</v>
      </c>
      <c r="AL52" s="10" t="b">
        <f>ISERROR(AK52)</f>
        <v>1</v>
      </c>
      <c r="AM52" s="9">
        <f>IF(AL52,0,AK52)</f>
        <v>0</v>
      </c>
    </row>
    <row r="53" spans="1:39" ht="13.5" customHeight="1">
      <c r="A53" s="7">
        <v>2</v>
      </c>
      <c r="B53" s="4" t="s">
        <v>4</v>
      </c>
      <c r="C53" s="5">
        <v>1951</v>
      </c>
      <c r="D53" s="37">
        <f>VLOOKUP(C53,коэфф!A:B,2,FALSE)</f>
        <v>1.18</v>
      </c>
      <c r="E53" s="42" t="s">
        <v>81</v>
      </c>
      <c r="F53" s="42" t="s">
        <v>81</v>
      </c>
      <c r="G53" s="19">
        <v>794.2529296875</v>
      </c>
      <c r="H53" s="19"/>
      <c r="I53" s="19" t="s">
        <v>81</v>
      </c>
      <c r="J53" s="19" t="s">
        <v>81</v>
      </c>
      <c r="K53" s="19">
        <v>1066</v>
      </c>
      <c r="L53" s="19">
        <v>1069.0415913200723</v>
      </c>
      <c r="M53" s="19">
        <v>1033.1674208144796</v>
      </c>
      <c r="N53" s="19">
        <v>948.7644683714667</v>
      </c>
      <c r="O53" s="19">
        <v>1052.6940063091479</v>
      </c>
      <c r="P53" s="19">
        <v>1177.1016272643537</v>
      </c>
      <c r="Q53" s="19" t="s">
        <v>81</v>
      </c>
      <c r="R53" s="1"/>
      <c r="S53" s="19">
        <v>972.1917457062292</v>
      </c>
      <c r="T53" s="19" t="s">
        <v>81</v>
      </c>
      <c r="U53" s="19">
        <v>933.3564614050304</v>
      </c>
      <c r="V53" s="19">
        <v>908.6234281932495</v>
      </c>
      <c r="W53" s="19">
        <f>SUM(E53:V53)</f>
        <v>9955.19367907153</v>
      </c>
      <c r="X53" s="55">
        <f>SUMIF(Z53:AH53,"&gt;0")</f>
        <v>9160.94074938403</v>
      </c>
      <c r="Y53" s="22">
        <f t="shared" si="23"/>
      </c>
      <c r="Z53" s="16">
        <f t="shared" si="13"/>
        <v>1177.1016272643537</v>
      </c>
      <c r="AA53" s="16">
        <f t="shared" si="14"/>
        <v>1069.0415913200723</v>
      </c>
      <c r="AB53" s="16">
        <f t="shared" si="15"/>
        <v>1066</v>
      </c>
      <c r="AC53" s="16">
        <f t="shared" si="16"/>
        <v>1052.6940063091479</v>
      </c>
      <c r="AD53" s="16">
        <f t="shared" si="17"/>
        <v>1033.1674208144796</v>
      </c>
      <c r="AE53" s="16">
        <f t="shared" si="18"/>
        <v>972.1917457062292</v>
      </c>
      <c r="AF53" s="16">
        <f t="shared" si="19"/>
        <v>948.7644683714667</v>
      </c>
      <c r="AG53" s="16">
        <f t="shared" si="20"/>
        <v>933.3564614050304</v>
      </c>
      <c r="AH53" s="16">
        <f t="shared" si="21"/>
        <v>908.6234281932495</v>
      </c>
      <c r="AI53" s="16">
        <f t="shared" si="22"/>
        <v>794.2529296875</v>
      </c>
      <c r="AJ53" s="13" t="s">
        <v>56</v>
      </c>
      <c r="AK53" s="20" t="e">
        <f>VLOOKUP(B53,prot!A:H,8,FALSE)*$D53</f>
        <v>#N/A</v>
      </c>
      <c r="AL53" s="10" t="b">
        <f t="shared" si="24"/>
        <v>1</v>
      </c>
      <c r="AM53" s="9">
        <f t="shared" si="25"/>
        <v>0</v>
      </c>
    </row>
    <row r="54" spans="1:39" ht="13.5" customHeight="1">
      <c r="A54" s="7">
        <v>3</v>
      </c>
      <c r="B54" s="4" t="s">
        <v>2</v>
      </c>
      <c r="C54" s="5">
        <v>1957</v>
      </c>
      <c r="D54" s="37">
        <f>VLOOKUP(C54,коэфф!A:B,2,FALSE)</f>
        <v>1.099</v>
      </c>
      <c r="E54" s="42">
        <v>811.2959137853616</v>
      </c>
      <c r="F54" s="42">
        <v>857.4050514499531</v>
      </c>
      <c r="G54" s="19" t="s">
        <v>81</v>
      </c>
      <c r="H54" s="19"/>
      <c r="I54" s="19">
        <v>900.3712121212122</v>
      </c>
      <c r="J54" s="19">
        <v>881.3163686382393</v>
      </c>
      <c r="K54" s="19">
        <v>1049.085610932476</v>
      </c>
      <c r="L54" s="19" t="s">
        <v>81</v>
      </c>
      <c r="M54" s="19">
        <v>816.3397312859884</v>
      </c>
      <c r="N54" s="19">
        <v>1031.3267357838515</v>
      </c>
      <c r="O54" s="19">
        <v>809.7894736842104</v>
      </c>
      <c r="P54" s="19">
        <v>958.3067632850243</v>
      </c>
      <c r="Q54" s="19">
        <v>1099</v>
      </c>
      <c r="R54" s="1"/>
      <c r="S54" s="19">
        <v>1093.2175796966883</v>
      </c>
      <c r="T54" s="19">
        <v>1099</v>
      </c>
      <c r="U54" s="19" t="s">
        <v>81</v>
      </c>
      <c r="V54" s="19">
        <v>861.3583698214886</v>
      </c>
      <c r="W54" s="19">
        <f>SUM(E54:V54)</f>
        <v>12267.812810484493</v>
      </c>
      <c r="X54" s="55">
        <f>SUMIF(Z54:AH54,"&gt;0")</f>
        <v>8972.98264027898</v>
      </c>
      <c r="Y54" s="22">
        <f t="shared" si="23"/>
      </c>
      <c r="Z54" s="16">
        <f t="shared" si="13"/>
        <v>1099</v>
      </c>
      <c r="AA54" s="16">
        <f t="shared" si="14"/>
        <v>1099</v>
      </c>
      <c r="AB54" s="16">
        <f t="shared" si="15"/>
        <v>1093.2175796966883</v>
      </c>
      <c r="AC54" s="16">
        <f t="shared" si="16"/>
        <v>1049.085610932476</v>
      </c>
      <c r="AD54" s="16">
        <f t="shared" si="17"/>
        <v>1031.3267357838515</v>
      </c>
      <c r="AE54" s="16">
        <f t="shared" si="18"/>
        <v>958.3067632850243</v>
      </c>
      <c r="AF54" s="16">
        <f t="shared" si="19"/>
        <v>900.3712121212122</v>
      </c>
      <c r="AG54" s="16">
        <f t="shared" si="20"/>
        <v>881.3163686382393</v>
      </c>
      <c r="AH54" s="16">
        <f t="shared" si="21"/>
        <v>861.3583698214886</v>
      </c>
      <c r="AI54" s="16">
        <f t="shared" si="22"/>
        <v>857.4050514499531</v>
      </c>
      <c r="AJ54" s="13" t="s">
        <v>56</v>
      </c>
      <c r="AK54" s="20" t="e">
        <f>VLOOKUP(B54,prot!A:H,8,FALSE)*$D54</f>
        <v>#N/A</v>
      </c>
      <c r="AL54" s="10" t="b">
        <f t="shared" si="24"/>
        <v>1</v>
      </c>
      <c r="AM54" s="9">
        <f t="shared" si="25"/>
        <v>0</v>
      </c>
    </row>
    <row r="55" spans="1:39" ht="13.5" customHeight="1">
      <c r="A55" s="7">
        <v>4</v>
      </c>
      <c r="B55" s="23" t="s">
        <v>37</v>
      </c>
      <c r="C55" s="23">
        <v>1959</v>
      </c>
      <c r="D55" s="37">
        <f>VLOOKUP(C55,коэфф!A:B,2,FALSE)</f>
        <v>1.075</v>
      </c>
      <c r="E55" s="42" t="s">
        <v>81</v>
      </c>
      <c r="F55" s="42" t="s">
        <v>81</v>
      </c>
      <c r="G55" s="19" t="s">
        <v>81</v>
      </c>
      <c r="H55" s="19"/>
      <c r="I55" s="19" t="s">
        <v>81</v>
      </c>
      <c r="J55" s="19" t="s">
        <v>81</v>
      </c>
      <c r="K55" s="19">
        <v>939.3395879323032</v>
      </c>
      <c r="L55" s="19">
        <v>922.6688693098384</v>
      </c>
      <c r="M55" s="19">
        <v>814.9363369245838</v>
      </c>
      <c r="N55" s="19">
        <v>839.0449438202245</v>
      </c>
      <c r="O55" s="19">
        <v>881.1884057971013</v>
      </c>
      <c r="P55" s="19">
        <v>1075</v>
      </c>
      <c r="Q55" s="19" t="s">
        <v>81</v>
      </c>
      <c r="R55" s="1"/>
      <c r="S55" s="19">
        <v>1020.3927938570586</v>
      </c>
      <c r="T55" s="19">
        <v>911.3214938626274</v>
      </c>
      <c r="U55" s="19">
        <v>952.7696793002915</v>
      </c>
      <c r="V55" s="19">
        <v>806.4232753062541</v>
      </c>
      <c r="W55" s="19">
        <f>SUM(E55:V55)</f>
        <v>9163.08538611028</v>
      </c>
      <c r="X55" s="29">
        <f>SUMIF(Z55:AH55,"&gt;0")</f>
        <v>8356.662110804029</v>
      </c>
      <c r="Y55" s="22">
        <f t="shared" si="23"/>
      </c>
      <c r="Z55" s="16">
        <f t="shared" si="13"/>
        <v>1075</v>
      </c>
      <c r="AA55" s="16">
        <f t="shared" si="14"/>
        <v>1020.3927938570586</v>
      </c>
      <c r="AB55" s="16">
        <f t="shared" si="15"/>
        <v>952.7696793002915</v>
      </c>
      <c r="AC55" s="16">
        <f t="shared" si="16"/>
        <v>939.3395879323032</v>
      </c>
      <c r="AD55" s="16">
        <f t="shared" si="17"/>
        <v>922.6688693098384</v>
      </c>
      <c r="AE55" s="16">
        <f t="shared" si="18"/>
        <v>911.3214938626274</v>
      </c>
      <c r="AF55" s="16">
        <f t="shared" si="19"/>
        <v>881.1884057971013</v>
      </c>
      <c r="AG55" s="16">
        <f t="shared" si="20"/>
        <v>839.0449438202245</v>
      </c>
      <c r="AH55" s="16">
        <f t="shared" si="21"/>
        <v>814.9363369245838</v>
      </c>
      <c r="AI55" s="16">
        <f t="shared" si="22"/>
        <v>806.4232753062541</v>
      </c>
      <c r="AJ55" s="13" t="s">
        <v>56</v>
      </c>
      <c r="AK55" s="20" t="e">
        <f>VLOOKUP(B55,prot!A:H,8,FALSE)*$D55</f>
        <v>#N/A</v>
      </c>
      <c r="AL55" s="10" t="b">
        <f t="shared" si="24"/>
        <v>1</v>
      </c>
      <c r="AM55" s="9">
        <f t="shared" si="25"/>
        <v>0</v>
      </c>
    </row>
    <row r="56" spans="1:39" ht="13.5" customHeight="1">
      <c r="A56" s="7">
        <v>5</v>
      </c>
      <c r="B56" s="4" t="s">
        <v>30</v>
      </c>
      <c r="C56" s="4">
        <v>1959</v>
      </c>
      <c r="D56" s="37">
        <f>VLOOKUP(C56,коэфф!A:B,2,FALSE)</f>
        <v>1.075</v>
      </c>
      <c r="E56" s="42">
        <v>615.9986057859882</v>
      </c>
      <c r="F56" s="42">
        <v>708.1753554502369</v>
      </c>
      <c r="G56" s="19">
        <v>509.5023207839093</v>
      </c>
      <c r="H56" s="19"/>
      <c r="I56" s="19">
        <v>622.9459045674917</v>
      </c>
      <c r="J56" s="19">
        <v>746.5455628350209</v>
      </c>
      <c r="K56" s="19">
        <v>882.213199723566</v>
      </c>
      <c r="L56" s="19">
        <v>877.5663407821229</v>
      </c>
      <c r="M56" s="19">
        <v>821.7777777777777</v>
      </c>
      <c r="N56" s="19">
        <v>699.722161691</v>
      </c>
      <c r="O56" s="19">
        <v>839.3429044726669</v>
      </c>
      <c r="P56" s="19">
        <v>1009.4436416184972</v>
      </c>
      <c r="Q56" s="19">
        <v>1005.5477528089885</v>
      </c>
      <c r="R56" s="1"/>
      <c r="S56" s="19">
        <v>873.1488501389941</v>
      </c>
      <c r="T56" s="19" t="s">
        <v>81</v>
      </c>
      <c r="U56" s="19">
        <v>876.531068395172</v>
      </c>
      <c r="V56" s="19">
        <v>706.5456856376219</v>
      </c>
      <c r="W56" s="19">
        <f>SUM(E56:V56)</f>
        <v>11795.007132469054</v>
      </c>
      <c r="X56" s="29">
        <f>SUMIF(Z56:AH56,"&gt;0")</f>
        <v>7932.117098552806</v>
      </c>
      <c r="Y56" s="22">
        <f t="shared" si="23"/>
      </c>
      <c r="Z56" s="16">
        <f t="shared" si="13"/>
        <v>1009.4436416184972</v>
      </c>
      <c r="AA56" s="16">
        <f t="shared" si="14"/>
        <v>1005.5477528089885</v>
      </c>
      <c r="AB56" s="16">
        <f t="shared" si="15"/>
        <v>882.213199723566</v>
      </c>
      <c r="AC56" s="16">
        <f t="shared" si="16"/>
        <v>877.5663407821229</v>
      </c>
      <c r="AD56" s="16">
        <f t="shared" si="17"/>
        <v>876.531068395172</v>
      </c>
      <c r="AE56" s="16">
        <f t="shared" si="18"/>
        <v>873.1488501389941</v>
      </c>
      <c r="AF56" s="16">
        <f t="shared" si="19"/>
        <v>839.3429044726669</v>
      </c>
      <c r="AG56" s="16">
        <f t="shared" si="20"/>
        <v>821.7777777777777</v>
      </c>
      <c r="AH56" s="16">
        <f t="shared" si="21"/>
        <v>746.5455628350209</v>
      </c>
      <c r="AI56" s="16">
        <f t="shared" si="22"/>
        <v>708.1753554502369</v>
      </c>
      <c r="AJ56" s="13" t="s">
        <v>56</v>
      </c>
      <c r="AK56" s="20" t="e">
        <f>VLOOKUP(B56,prot!A:H,8,FALSE)*$D56</f>
        <v>#N/A</v>
      </c>
      <c r="AL56" s="10" t="b">
        <f t="shared" si="24"/>
        <v>1</v>
      </c>
      <c r="AM56" s="9">
        <f t="shared" si="25"/>
        <v>0</v>
      </c>
    </row>
    <row r="57" spans="1:39" ht="12.75" customHeight="1">
      <c r="A57" s="7">
        <v>6</v>
      </c>
      <c r="B57" s="4" t="s">
        <v>36</v>
      </c>
      <c r="C57" s="4">
        <v>1960</v>
      </c>
      <c r="D57" s="37">
        <f>VLOOKUP(C57,коэфф!A:B,2,FALSE)</f>
        <v>1.063</v>
      </c>
      <c r="E57" s="42">
        <v>542.892823858341</v>
      </c>
      <c r="F57" s="42">
        <v>663.5793413173653</v>
      </c>
      <c r="G57" s="19" t="s">
        <v>81</v>
      </c>
      <c r="H57" s="19"/>
      <c r="I57" s="19">
        <v>541.1506388702085</v>
      </c>
      <c r="J57" s="19">
        <v>621.5937813440321</v>
      </c>
      <c r="K57" s="19" t="s">
        <v>81</v>
      </c>
      <c r="L57" s="19">
        <v>786.3195528369542</v>
      </c>
      <c r="M57" s="19">
        <v>917.749023982153</v>
      </c>
      <c r="N57" s="19">
        <v>955.5164008426119</v>
      </c>
      <c r="O57" s="19">
        <v>1030.9204389574757</v>
      </c>
      <c r="P57" s="19">
        <v>987.8967391304348</v>
      </c>
      <c r="Q57" s="19" t="s">
        <v>81</v>
      </c>
      <c r="R57" s="1"/>
      <c r="S57" s="19">
        <v>985.1447520184544</v>
      </c>
      <c r="T57" s="19" t="s">
        <v>81</v>
      </c>
      <c r="U57" s="19" t="s">
        <v>81</v>
      </c>
      <c r="V57" s="19">
        <v>879.5025777777777</v>
      </c>
      <c r="W57" s="19">
        <f>SUM(E57:V57)</f>
        <v>8912.266070935808</v>
      </c>
      <c r="X57" s="29">
        <f>SUMIF(Z57:AH57,"&gt;0")</f>
        <v>7828.222608207258</v>
      </c>
      <c r="Y57" s="22">
        <f t="shared" si="23"/>
      </c>
      <c r="Z57" s="16">
        <f t="shared" si="13"/>
        <v>1030.9204389574757</v>
      </c>
      <c r="AA57" s="16">
        <f t="shared" si="14"/>
        <v>987.8967391304348</v>
      </c>
      <c r="AB57" s="16">
        <f t="shared" si="15"/>
        <v>985.1447520184544</v>
      </c>
      <c r="AC57" s="16">
        <f t="shared" si="16"/>
        <v>955.5164008426119</v>
      </c>
      <c r="AD57" s="16">
        <f t="shared" si="17"/>
        <v>917.749023982153</v>
      </c>
      <c r="AE57" s="16">
        <f t="shared" si="18"/>
        <v>879.5025777777777</v>
      </c>
      <c r="AF57" s="16">
        <f t="shared" si="19"/>
        <v>786.3195528369542</v>
      </c>
      <c r="AG57" s="16">
        <f t="shared" si="20"/>
        <v>663.5793413173653</v>
      </c>
      <c r="AH57" s="16">
        <f t="shared" si="21"/>
        <v>621.5937813440321</v>
      </c>
      <c r="AI57" s="16">
        <f t="shared" si="22"/>
        <v>542.892823858341</v>
      </c>
      <c r="AJ57" s="13" t="s">
        <v>56</v>
      </c>
      <c r="AK57" s="20" t="e">
        <f>VLOOKUP(B57,prot!A:H,8,FALSE)*$D57</f>
        <v>#N/A</v>
      </c>
      <c r="AL57" s="10" t="b">
        <f t="shared" si="24"/>
        <v>1</v>
      </c>
      <c r="AM57" s="9">
        <f t="shared" si="25"/>
        <v>0</v>
      </c>
    </row>
    <row r="58" spans="1:39" ht="14.25" customHeight="1">
      <c r="A58" s="7">
        <v>7</v>
      </c>
      <c r="B58" s="4" t="s">
        <v>26</v>
      </c>
      <c r="C58" s="5">
        <v>1956</v>
      </c>
      <c r="D58" s="37">
        <f>VLOOKUP(C58,коэфф!A:B,2,FALSE)</f>
        <v>1.112</v>
      </c>
      <c r="E58" s="42" t="s">
        <v>81</v>
      </c>
      <c r="F58" s="42" t="s">
        <v>81</v>
      </c>
      <c r="G58" s="19">
        <v>580.6409090909091</v>
      </c>
      <c r="H58" s="19"/>
      <c r="I58" s="19" t="s">
        <v>81</v>
      </c>
      <c r="J58" s="19" t="s">
        <v>81</v>
      </c>
      <c r="K58" s="19">
        <v>932.2273208612778</v>
      </c>
      <c r="L58" s="19">
        <v>715.4254265272428</v>
      </c>
      <c r="M58" s="19">
        <v>950.5113197128659</v>
      </c>
      <c r="N58" s="19">
        <v>720.039887275092</v>
      </c>
      <c r="O58" s="19">
        <v>759.9652005799903</v>
      </c>
      <c r="P58" s="19" t="s">
        <v>81</v>
      </c>
      <c r="Q58" s="19" t="s">
        <v>81</v>
      </c>
      <c r="R58" s="1"/>
      <c r="S58" s="19" t="s">
        <v>81</v>
      </c>
      <c r="T58" s="19">
        <v>564.963531069025</v>
      </c>
      <c r="U58" s="19">
        <v>769.7487666034157</v>
      </c>
      <c r="V58" s="19">
        <v>799.019299058206</v>
      </c>
      <c r="W58" s="19">
        <f>SUM(E58:V58)</f>
        <v>6792.541660778025</v>
      </c>
      <c r="X58" s="29">
        <f>SUMIF(Z58:AH58,"&gt;0")</f>
        <v>6792.541660778024</v>
      </c>
      <c r="Y58" s="22">
        <f t="shared" si="23"/>
      </c>
      <c r="Z58" s="16">
        <f t="shared" si="13"/>
        <v>950.5113197128659</v>
      </c>
      <c r="AA58" s="16">
        <f t="shared" si="14"/>
        <v>932.2273208612778</v>
      </c>
      <c r="AB58" s="16">
        <f t="shared" si="15"/>
        <v>799.019299058206</v>
      </c>
      <c r="AC58" s="16">
        <f t="shared" si="16"/>
        <v>769.7487666034157</v>
      </c>
      <c r="AD58" s="16">
        <f t="shared" si="17"/>
        <v>759.9652005799903</v>
      </c>
      <c r="AE58" s="16">
        <f t="shared" si="18"/>
        <v>720.039887275092</v>
      </c>
      <c r="AF58" s="16">
        <f t="shared" si="19"/>
        <v>715.4254265272428</v>
      </c>
      <c r="AG58" s="16">
        <f t="shared" si="20"/>
        <v>580.6409090909091</v>
      </c>
      <c r="AH58" s="16">
        <f t="shared" si="21"/>
        <v>564.963531069025</v>
      </c>
      <c r="AI58" s="16" t="e">
        <f t="shared" si="22"/>
        <v>#NUM!</v>
      </c>
      <c r="AJ58" s="13" t="s">
        <v>56</v>
      </c>
      <c r="AK58" s="20" t="e">
        <f>VLOOKUP(B58,prot!A:H,8,FALSE)*$D58</f>
        <v>#N/A</v>
      </c>
      <c r="AL58" s="10" t="b">
        <f t="shared" si="24"/>
        <v>1</v>
      </c>
      <c r="AM58" s="9">
        <f t="shared" si="25"/>
        <v>0</v>
      </c>
    </row>
    <row r="59" spans="1:39" ht="12.75" customHeight="1">
      <c r="A59" s="7">
        <v>8</v>
      </c>
      <c r="B59" s="4" t="s">
        <v>59</v>
      </c>
      <c r="C59" s="4">
        <v>1965</v>
      </c>
      <c r="D59" s="37">
        <f>VLOOKUP(C59,коэфф!A:B,2,FALSE)</f>
        <v>1.01</v>
      </c>
      <c r="E59" s="42" t="s">
        <v>81</v>
      </c>
      <c r="F59" s="42" t="s">
        <v>81</v>
      </c>
      <c r="G59" s="19" t="s">
        <v>81</v>
      </c>
      <c r="H59" s="19"/>
      <c r="I59" s="19" t="s">
        <v>81</v>
      </c>
      <c r="J59" s="19" t="s">
        <v>81</v>
      </c>
      <c r="K59" s="19" t="s">
        <v>81</v>
      </c>
      <c r="L59" s="19">
        <v>1010</v>
      </c>
      <c r="M59" s="19">
        <v>960.3685503685506</v>
      </c>
      <c r="N59" s="19">
        <v>968.1867779204107</v>
      </c>
      <c r="O59" s="19">
        <v>1010</v>
      </c>
      <c r="P59" s="19" t="s">
        <v>81</v>
      </c>
      <c r="Q59" s="19" t="s">
        <v>81</v>
      </c>
      <c r="R59" s="1"/>
      <c r="S59" s="19">
        <v>937.9196763941057</v>
      </c>
      <c r="T59" s="19" t="s">
        <v>81</v>
      </c>
      <c r="U59" s="19">
        <v>911.5487382483918</v>
      </c>
      <c r="V59" s="19" t="s">
        <v>81</v>
      </c>
      <c r="W59" s="19">
        <f>SUM(E59:V59)</f>
        <v>5798.023742931458</v>
      </c>
      <c r="X59" s="29">
        <f>SUMIF(Z59:AH59,"&gt;0")</f>
        <v>5798.023742931458</v>
      </c>
      <c r="Y59" s="22">
        <f t="shared" si="23"/>
      </c>
      <c r="Z59" s="16">
        <f t="shared" si="13"/>
        <v>1010</v>
      </c>
      <c r="AA59" s="16">
        <f t="shared" si="14"/>
        <v>1010</v>
      </c>
      <c r="AB59" s="16">
        <f t="shared" si="15"/>
        <v>968.1867779204107</v>
      </c>
      <c r="AC59" s="16">
        <f t="shared" si="16"/>
        <v>960.3685503685506</v>
      </c>
      <c r="AD59" s="16">
        <f t="shared" si="17"/>
        <v>937.9196763941057</v>
      </c>
      <c r="AE59" s="16">
        <f t="shared" si="18"/>
        <v>911.5487382483918</v>
      </c>
      <c r="AF59" s="16" t="e">
        <f t="shared" si="19"/>
        <v>#NUM!</v>
      </c>
      <c r="AG59" s="16" t="e">
        <f t="shared" si="20"/>
        <v>#NUM!</v>
      </c>
      <c r="AH59" s="16" t="e">
        <f t="shared" si="21"/>
        <v>#NUM!</v>
      </c>
      <c r="AI59" s="16" t="e">
        <f t="shared" si="22"/>
        <v>#NUM!</v>
      </c>
      <c r="AJ59" s="13" t="s">
        <v>56</v>
      </c>
      <c r="AK59" s="20" t="e">
        <f>VLOOKUP(B59,prot!A:H,8,FALSE)*$D59</f>
        <v>#N/A</v>
      </c>
      <c r="AL59" s="10" t="b">
        <f t="shared" si="24"/>
        <v>1</v>
      </c>
      <c r="AM59" s="9">
        <f t="shared" si="25"/>
        <v>0</v>
      </c>
    </row>
    <row r="60" spans="1:39" ht="12.75">
      <c r="A60" s="7">
        <v>9</v>
      </c>
      <c r="B60" s="4" t="s">
        <v>65</v>
      </c>
      <c r="C60" s="5">
        <v>1957</v>
      </c>
      <c r="D60" s="37">
        <f>VLOOKUP(C60,коэфф!A:B,2,FALSE)</f>
        <v>1.099</v>
      </c>
      <c r="E60" s="42">
        <v>593.9368836291914</v>
      </c>
      <c r="F60" s="42">
        <v>635.6213592233008</v>
      </c>
      <c r="G60" s="19" t="s">
        <v>81</v>
      </c>
      <c r="H60" s="19"/>
      <c r="I60" s="19">
        <v>552.0524220305243</v>
      </c>
      <c r="J60" s="19">
        <v>675.1496311907271</v>
      </c>
      <c r="K60" s="19">
        <v>730.718085106383</v>
      </c>
      <c r="L60" s="19">
        <v>536.7956824512535</v>
      </c>
      <c r="M60" s="19" t="s">
        <v>81</v>
      </c>
      <c r="N60" s="19" t="s">
        <v>81</v>
      </c>
      <c r="O60" s="19">
        <v>592.446054136485</v>
      </c>
      <c r="P60" s="19">
        <v>800.5943946188341</v>
      </c>
      <c r="Q60" s="19" t="s">
        <v>81</v>
      </c>
      <c r="R60" s="1"/>
      <c r="S60" s="19" t="s">
        <v>81</v>
      </c>
      <c r="T60" s="19" t="s">
        <v>81</v>
      </c>
      <c r="U60" s="19" t="s">
        <v>81</v>
      </c>
      <c r="V60" s="19">
        <v>522.1259697835851</v>
      </c>
      <c r="W60" s="19">
        <f>SUM(E60:V60)</f>
        <v>5639.440482170285</v>
      </c>
      <c r="X60" s="29">
        <f>SUMIF(Z60:AH60,"&gt;0")</f>
        <v>5639.440482170285</v>
      </c>
      <c r="Y60" s="22">
        <f t="shared" si="23"/>
      </c>
      <c r="Z60" s="16">
        <f t="shared" si="13"/>
        <v>800.5943946188341</v>
      </c>
      <c r="AA60" s="16">
        <f t="shared" si="14"/>
        <v>730.718085106383</v>
      </c>
      <c r="AB60" s="16">
        <f t="shared" si="15"/>
        <v>675.1496311907271</v>
      </c>
      <c r="AC60" s="16">
        <f t="shared" si="16"/>
        <v>635.6213592233008</v>
      </c>
      <c r="AD60" s="16">
        <f t="shared" si="17"/>
        <v>593.9368836291914</v>
      </c>
      <c r="AE60" s="16">
        <f t="shared" si="18"/>
        <v>592.446054136485</v>
      </c>
      <c r="AF60" s="16">
        <f t="shared" si="19"/>
        <v>552.0524220305243</v>
      </c>
      <c r="AG60" s="16">
        <f t="shared" si="20"/>
        <v>536.7956824512535</v>
      </c>
      <c r="AH60" s="16">
        <f t="shared" si="21"/>
        <v>522.1259697835851</v>
      </c>
      <c r="AI60" s="16" t="e">
        <f t="shared" si="22"/>
        <v>#NUM!</v>
      </c>
      <c r="AJ60" s="13" t="s">
        <v>56</v>
      </c>
      <c r="AK60" s="20" t="e">
        <f>VLOOKUP(B60,prot!A:H,8,FALSE)*$D60</f>
        <v>#N/A</v>
      </c>
      <c r="AL60" s="10" t="b">
        <f t="shared" si="24"/>
        <v>1</v>
      </c>
      <c r="AM60" s="9">
        <f t="shared" si="25"/>
        <v>0</v>
      </c>
    </row>
    <row r="61" spans="1:39" ht="12.75" customHeight="1">
      <c r="A61" s="7">
        <v>10</v>
      </c>
      <c r="B61" s="4" t="s">
        <v>55</v>
      </c>
      <c r="C61" s="5">
        <v>1953</v>
      </c>
      <c r="D61" s="37">
        <f>VLOOKUP(C61,коэфф!A:B,2,FALSE)</f>
        <v>1.152</v>
      </c>
      <c r="E61" s="42" t="s">
        <v>81</v>
      </c>
      <c r="F61" s="42" t="s">
        <v>81</v>
      </c>
      <c r="G61" s="19" t="s">
        <v>81</v>
      </c>
      <c r="H61" s="19"/>
      <c r="I61" s="19" t="s">
        <v>81</v>
      </c>
      <c r="J61" s="19" t="s">
        <v>81</v>
      </c>
      <c r="K61" s="19">
        <v>727.2727272727274</v>
      </c>
      <c r="L61" s="19" t="s">
        <v>81</v>
      </c>
      <c r="M61" s="19" t="s">
        <v>81</v>
      </c>
      <c r="N61" s="19" t="s">
        <v>81</v>
      </c>
      <c r="O61" s="19">
        <v>627.9599074787972</v>
      </c>
      <c r="P61" s="19">
        <v>857.8611047444418</v>
      </c>
      <c r="Q61" s="19">
        <v>1141.1482399603367</v>
      </c>
      <c r="R61" s="1"/>
      <c r="S61" s="19">
        <v>741.0984787830263</v>
      </c>
      <c r="T61" s="19">
        <v>597.8244604316546</v>
      </c>
      <c r="U61" s="19" t="s">
        <v>81</v>
      </c>
      <c r="V61" s="19">
        <v>674.6455266138164</v>
      </c>
      <c r="W61" s="19">
        <f>SUM(E61:V61)</f>
        <v>5367.8104452848</v>
      </c>
      <c r="X61" s="29">
        <f>SUMIF(Z61:AH61,"&gt;0")</f>
        <v>5367.8104452848</v>
      </c>
      <c r="Y61" s="22">
        <f t="shared" si="23"/>
      </c>
      <c r="Z61" s="16">
        <f t="shared" si="13"/>
        <v>1141.1482399603367</v>
      </c>
      <c r="AA61" s="16">
        <f t="shared" si="14"/>
        <v>857.8611047444418</v>
      </c>
      <c r="AB61" s="16">
        <f t="shared" si="15"/>
        <v>741.0984787830263</v>
      </c>
      <c r="AC61" s="16">
        <f t="shared" si="16"/>
        <v>727.2727272727274</v>
      </c>
      <c r="AD61" s="16">
        <f t="shared" si="17"/>
        <v>674.6455266138164</v>
      </c>
      <c r="AE61" s="16">
        <f t="shared" si="18"/>
        <v>627.9599074787972</v>
      </c>
      <c r="AF61" s="16">
        <f t="shared" si="19"/>
        <v>597.8244604316546</v>
      </c>
      <c r="AG61" s="16" t="e">
        <f t="shared" si="20"/>
        <v>#NUM!</v>
      </c>
      <c r="AH61" s="16" t="e">
        <f t="shared" si="21"/>
        <v>#NUM!</v>
      </c>
      <c r="AI61" s="16" t="e">
        <f t="shared" si="22"/>
        <v>#NUM!</v>
      </c>
      <c r="AJ61" s="13" t="s">
        <v>56</v>
      </c>
      <c r="AK61" s="20" t="e">
        <f>VLOOKUP(B61,prot!A:H,8,FALSE)*$D61</f>
        <v>#N/A</v>
      </c>
      <c r="AL61" s="10" t="b">
        <f t="shared" si="24"/>
        <v>1</v>
      </c>
      <c r="AM61" s="9">
        <f t="shared" si="25"/>
        <v>0</v>
      </c>
    </row>
    <row r="62" spans="1:39" ht="12.75" customHeight="1">
      <c r="A62" s="7">
        <v>11</v>
      </c>
      <c r="B62" s="4" t="s">
        <v>17</v>
      </c>
      <c r="C62" s="5">
        <v>1952</v>
      </c>
      <c r="D62" s="37">
        <f>VLOOKUP(C62,коэфф!A:B,2,FALSE)</f>
        <v>1.166</v>
      </c>
      <c r="E62" s="42" t="s">
        <v>81</v>
      </c>
      <c r="F62" s="42" t="s">
        <v>81</v>
      </c>
      <c r="G62" s="19">
        <v>561.1209635189387</v>
      </c>
      <c r="H62" s="19"/>
      <c r="I62" s="19" t="s">
        <v>81</v>
      </c>
      <c r="J62" s="19" t="s">
        <v>81</v>
      </c>
      <c r="K62" s="19">
        <v>1034.073935772965</v>
      </c>
      <c r="L62" s="19">
        <v>922.2286874154263</v>
      </c>
      <c r="M62" s="19">
        <v>512.1929625425653</v>
      </c>
      <c r="N62" s="19" t="s">
        <v>81</v>
      </c>
      <c r="O62" s="19" t="s">
        <v>81</v>
      </c>
      <c r="P62" s="19" t="s">
        <v>81</v>
      </c>
      <c r="Q62" s="19" t="s">
        <v>81</v>
      </c>
      <c r="R62" s="1"/>
      <c r="S62" s="19" t="s">
        <v>81</v>
      </c>
      <c r="T62" s="19">
        <v>686.2803263825929</v>
      </c>
      <c r="U62" s="19">
        <v>617.7124600638978</v>
      </c>
      <c r="V62" s="19">
        <v>642.8054963278844</v>
      </c>
      <c r="W62" s="19">
        <f>SUM(E62:V62)</f>
        <v>4976.41483202427</v>
      </c>
      <c r="X62" s="29">
        <f>SUMIF(Z62:AH62,"&gt;0")</f>
        <v>4976.41483202427</v>
      </c>
      <c r="Y62" s="22">
        <f t="shared" si="23"/>
      </c>
      <c r="Z62" s="16">
        <f t="shared" si="13"/>
        <v>1034.073935772965</v>
      </c>
      <c r="AA62" s="16">
        <f t="shared" si="14"/>
        <v>922.2286874154263</v>
      </c>
      <c r="AB62" s="16">
        <f t="shared" si="15"/>
        <v>686.2803263825929</v>
      </c>
      <c r="AC62" s="16">
        <f t="shared" si="16"/>
        <v>642.8054963278844</v>
      </c>
      <c r="AD62" s="16">
        <f t="shared" si="17"/>
        <v>617.7124600638978</v>
      </c>
      <c r="AE62" s="16">
        <f t="shared" si="18"/>
        <v>561.1209635189387</v>
      </c>
      <c r="AF62" s="16">
        <f t="shared" si="19"/>
        <v>512.1929625425653</v>
      </c>
      <c r="AG62" s="16" t="e">
        <f t="shared" si="20"/>
        <v>#NUM!</v>
      </c>
      <c r="AH62" s="16" t="e">
        <f t="shared" si="21"/>
        <v>#NUM!</v>
      </c>
      <c r="AI62" s="16" t="e">
        <f t="shared" si="22"/>
        <v>#NUM!</v>
      </c>
      <c r="AJ62" s="13" t="s">
        <v>56</v>
      </c>
      <c r="AK62" s="20" t="e">
        <f>VLOOKUP(B62,prot!A:H,8,FALSE)*$D62</f>
        <v>#N/A</v>
      </c>
      <c r="AL62" s="10" t="b">
        <f t="shared" si="24"/>
        <v>1</v>
      </c>
      <c r="AM62" s="9">
        <f t="shared" si="25"/>
        <v>0</v>
      </c>
    </row>
    <row r="63" spans="1:39" ht="12.75" customHeight="1">
      <c r="A63" s="7">
        <v>12</v>
      </c>
      <c r="B63" s="4" t="s">
        <v>75</v>
      </c>
      <c r="C63" s="4">
        <v>1962</v>
      </c>
      <c r="D63" s="37">
        <f>VLOOKUP(C63,коэфф!A:B,2,FALSE)</f>
        <v>1.041</v>
      </c>
      <c r="E63" s="42" t="s">
        <v>81</v>
      </c>
      <c r="F63" s="42" t="s">
        <v>81</v>
      </c>
      <c r="G63" s="19" t="s">
        <v>81</v>
      </c>
      <c r="H63" s="19"/>
      <c r="I63" s="19" t="s">
        <v>81</v>
      </c>
      <c r="J63" s="19" t="s">
        <v>81</v>
      </c>
      <c r="K63" s="19">
        <v>672.7551020408164</v>
      </c>
      <c r="L63" s="19" t="s">
        <v>81</v>
      </c>
      <c r="M63" s="19" t="s">
        <v>81</v>
      </c>
      <c r="N63" s="19">
        <v>705.574540503744</v>
      </c>
      <c r="O63" s="19" t="s">
        <v>81</v>
      </c>
      <c r="P63" s="19">
        <v>888.8854139290407</v>
      </c>
      <c r="Q63" s="19">
        <v>1030.682854311199</v>
      </c>
      <c r="R63" s="1"/>
      <c r="S63" s="19">
        <v>872.8865118705974</v>
      </c>
      <c r="T63" s="19" t="s">
        <v>81</v>
      </c>
      <c r="U63" s="19" t="s">
        <v>81</v>
      </c>
      <c r="V63" s="19">
        <v>518.1619251336898</v>
      </c>
      <c r="W63" s="19">
        <f>SUM(E63:V63)</f>
        <v>4688.946347789087</v>
      </c>
      <c r="X63" s="29">
        <f>SUMIF(Z63:AH63,"&gt;0")</f>
        <v>4688.946347789088</v>
      </c>
      <c r="Y63" s="22">
        <f t="shared" si="23"/>
      </c>
      <c r="Z63" s="16">
        <f t="shared" si="13"/>
        <v>1030.682854311199</v>
      </c>
      <c r="AA63" s="16">
        <f t="shared" si="14"/>
        <v>888.8854139290407</v>
      </c>
      <c r="AB63" s="16">
        <f t="shared" si="15"/>
        <v>872.8865118705974</v>
      </c>
      <c r="AC63" s="16">
        <f t="shared" si="16"/>
        <v>705.574540503744</v>
      </c>
      <c r="AD63" s="16">
        <f t="shared" si="17"/>
        <v>672.7551020408164</v>
      </c>
      <c r="AE63" s="16">
        <f t="shared" si="18"/>
        <v>518.1619251336898</v>
      </c>
      <c r="AF63" s="16" t="e">
        <f t="shared" si="19"/>
        <v>#NUM!</v>
      </c>
      <c r="AG63" s="16" t="e">
        <f t="shared" si="20"/>
        <v>#NUM!</v>
      </c>
      <c r="AH63" s="16" t="e">
        <f t="shared" si="21"/>
        <v>#NUM!</v>
      </c>
      <c r="AI63" s="16" t="e">
        <f t="shared" si="22"/>
        <v>#NUM!</v>
      </c>
      <c r="AJ63" s="13" t="s">
        <v>56</v>
      </c>
      <c r="AK63" s="20" t="e">
        <f>VLOOKUP(B63,prot!A:H,8,FALSE)*$D63</f>
        <v>#N/A</v>
      </c>
      <c r="AL63" s="10" t="b">
        <f t="shared" si="24"/>
        <v>1</v>
      </c>
      <c r="AM63" s="9">
        <f t="shared" si="25"/>
        <v>0</v>
      </c>
    </row>
    <row r="64" spans="1:39" ht="14.25" customHeight="1">
      <c r="A64" s="7">
        <v>13</v>
      </c>
      <c r="B64" s="4" t="s">
        <v>91</v>
      </c>
      <c r="C64" s="5">
        <v>1956</v>
      </c>
      <c r="D64" s="37">
        <f>VLOOKUP(C64,коэфф!A:B,2,FALSE)</f>
        <v>1.112</v>
      </c>
      <c r="E64" s="42">
        <v>869.2952924393725</v>
      </c>
      <c r="F64" s="42">
        <v>865.1194029850747</v>
      </c>
      <c r="G64" s="19" t="s">
        <v>81</v>
      </c>
      <c r="H64" s="19"/>
      <c r="I64" s="19">
        <v>895.1974477135768</v>
      </c>
      <c r="J64" s="19">
        <v>948.4945135332847</v>
      </c>
      <c r="K64" s="19" t="s">
        <v>81</v>
      </c>
      <c r="L64" s="19" t="s">
        <v>81</v>
      </c>
      <c r="M64" s="19" t="s">
        <v>81</v>
      </c>
      <c r="N64" s="19" t="s">
        <v>81</v>
      </c>
      <c r="O64" s="19" t="s">
        <v>81</v>
      </c>
      <c r="P64" s="19" t="s">
        <v>81</v>
      </c>
      <c r="Q64" s="19" t="s">
        <v>81</v>
      </c>
      <c r="R64" s="1"/>
      <c r="S64" s="19" t="s">
        <v>81</v>
      </c>
      <c r="T64" s="19" t="s">
        <v>81</v>
      </c>
      <c r="U64" s="19" t="s">
        <v>81</v>
      </c>
      <c r="V64" s="19" t="s">
        <v>81</v>
      </c>
      <c r="W64" s="19">
        <f>SUM(E64:V64)</f>
        <v>3578.1066566713084</v>
      </c>
      <c r="X64" s="29">
        <f>SUMIF(Z64:AH64,"&gt;0")</f>
        <v>3578.106656671309</v>
      </c>
      <c r="Y64" s="22">
        <f aca="true" t="shared" si="29" ref="Y64:Y72">IF(AM64=0,"",AM64)</f>
      </c>
      <c r="Z64" s="16">
        <f t="shared" si="13"/>
        <v>948.4945135332847</v>
      </c>
      <c r="AA64" s="16">
        <f t="shared" si="14"/>
        <v>895.1974477135768</v>
      </c>
      <c r="AB64" s="16">
        <f t="shared" si="15"/>
        <v>869.2952924393725</v>
      </c>
      <c r="AC64" s="16">
        <f t="shared" si="16"/>
        <v>865.1194029850747</v>
      </c>
      <c r="AD64" s="16" t="e">
        <f t="shared" si="17"/>
        <v>#NUM!</v>
      </c>
      <c r="AE64" s="16" t="e">
        <f t="shared" si="18"/>
        <v>#NUM!</v>
      </c>
      <c r="AF64" s="16" t="e">
        <f t="shared" si="19"/>
        <v>#NUM!</v>
      </c>
      <c r="AG64" s="16" t="e">
        <f t="shared" si="20"/>
        <v>#NUM!</v>
      </c>
      <c r="AH64" s="16" t="e">
        <f t="shared" si="21"/>
        <v>#NUM!</v>
      </c>
      <c r="AI64" s="16" t="e">
        <f t="shared" si="22"/>
        <v>#NUM!</v>
      </c>
      <c r="AJ64" s="13" t="s">
        <v>56</v>
      </c>
      <c r="AK64" s="20" t="e">
        <f>VLOOKUP(B64,prot!A:H,8,FALSE)*$D64</f>
        <v>#N/A</v>
      </c>
      <c r="AL64" s="10" t="b">
        <f>ISERROR(AK64)</f>
        <v>1</v>
      </c>
      <c r="AM64" s="9">
        <f>IF(AL64,0,AK64)</f>
        <v>0</v>
      </c>
    </row>
    <row r="65" spans="1:39" ht="12" customHeight="1">
      <c r="A65" s="7">
        <v>14</v>
      </c>
      <c r="B65" s="4" t="s">
        <v>61</v>
      </c>
      <c r="C65" s="5">
        <v>1961</v>
      </c>
      <c r="D65" s="37">
        <f>VLOOKUP(C65,коэфф!A:B,2,FALSE)</f>
        <v>1.052</v>
      </c>
      <c r="E65" s="42" t="s">
        <v>81</v>
      </c>
      <c r="F65" s="42" t="s">
        <v>81</v>
      </c>
      <c r="G65" s="19" t="s">
        <v>81</v>
      </c>
      <c r="H65" s="19"/>
      <c r="I65" s="19" t="s">
        <v>81</v>
      </c>
      <c r="J65" s="19" t="s">
        <v>81</v>
      </c>
      <c r="K65" s="19">
        <v>714.2652944539739</v>
      </c>
      <c r="L65" s="19">
        <v>714.1626016260165</v>
      </c>
      <c r="M65" s="19">
        <v>748.7337931034485</v>
      </c>
      <c r="N65" s="19">
        <v>653.0182876142975</v>
      </c>
      <c r="O65" s="19">
        <v>681.1025641025641</v>
      </c>
      <c r="P65" s="19" t="s">
        <v>81</v>
      </c>
      <c r="Q65" s="19" t="s">
        <v>81</v>
      </c>
      <c r="R65" s="1"/>
      <c r="S65" s="19" t="s">
        <v>81</v>
      </c>
      <c r="T65" s="19" t="s">
        <v>81</v>
      </c>
      <c r="U65" s="19" t="s">
        <v>81</v>
      </c>
      <c r="V65" s="19" t="s">
        <v>81</v>
      </c>
      <c r="W65" s="19">
        <f>SUM(E65:V65)</f>
        <v>3511.2825409003003</v>
      </c>
      <c r="X65" s="29">
        <f>SUMIF(Z65:AH65,"&gt;0")</f>
        <v>3511.2825409003003</v>
      </c>
      <c r="Y65" s="22">
        <f t="shared" si="29"/>
      </c>
      <c r="Z65" s="16">
        <f t="shared" si="13"/>
        <v>748.7337931034485</v>
      </c>
      <c r="AA65" s="16">
        <f t="shared" si="14"/>
        <v>714.2652944539739</v>
      </c>
      <c r="AB65" s="16">
        <f t="shared" si="15"/>
        <v>714.1626016260165</v>
      </c>
      <c r="AC65" s="16">
        <f t="shared" si="16"/>
        <v>681.1025641025641</v>
      </c>
      <c r="AD65" s="16">
        <f t="shared" si="17"/>
        <v>653.0182876142975</v>
      </c>
      <c r="AE65" s="16" t="e">
        <f t="shared" si="18"/>
        <v>#NUM!</v>
      </c>
      <c r="AF65" s="16" t="e">
        <f t="shared" si="19"/>
        <v>#NUM!</v>
      </c>
      <c r="AG65" s="16" t="e">
        <f t="shared" si="20"/>
        <v>#NUM!</v>
      </c>
      <c r="AH65" s="16" t="e">
        <f t="shared" si="21"/>
        <v>#NUM!</v>
      </c>
      <c r="AI65" s="16" t="e">
        <f t="shared" si="22"/>
        <v>#NUM!</v>
      </c>
      <c r="AJ65" s="13" t="s">
        <v>56</v>
      </c>
      <c r="AK65" s="20" t="e">
        <f>VLOOKUP(B65,prot!A:H,8,FALSE)*$D65</f>
        <v>#N/A</v>
      </c>
      <c r="AL65" s="10" t="b">
        <f aca="true" t="shared" si="30" ref="AL65:AL98">ISERROR(AK65)</f>
        <v>1</v>
      </c>
      <c r="AM65" s="9">
        <f>IF(AL65,0,AK65)</f>
        <v>0</v>
      </c>
    </row>
    <row r="66" spans="1:39" ht="12.75" customHeight="1">
      <c r="A66" s="7">
        <v>15</v>
      </c>
      <c r="B66" s="4" t="s">
        <v>47</v>
      </c>
      <c r="C66" s="4">
        <v>1962</v>
      </c>
      <c r="D66" s="37">
        <f>VLOOKUP(C66,коэфф!A:B,2,FALSE)</f>
        <v>1.041</v>
      </c>
      <c r="E66" s="42">
        <v>842.2263779527558</v>
      </c>
      <c r="F66" s="42">
        <v>892.2857142857144</v>
      </c>
      <c r="G66" s="19" t="s">
        <v>81</v>
      </c>
      <c r="H66" s="19"/>
      <c r="I66" s="19">
        <v>893.8037807183364</v>
      </c>
      <c r="J66" s="19">
        <v>862.078125</v>
      </c>
      <c r="K66" s="19" t="s">
        <v>81</v>
      </c>
      <c r="L66" s="19" t="s">
        <v>81</v>
      </c>
      <c r="M66" s="19" t="s">
        <v>81</v>
      </c>
      <c r="N66" s="19" t="s">
        <v>81</v>
      </c>
      <c r="O66" s="19" t="s">
        <v>81</v>
      </c>
      <c r="P66" s="19" t="s">
        <v>81</v>
      </c>
      <c r="Q66" s="19" t="s">
        <v>81</v>
      </c>
      <c r="R66" s="1"/>
      <c r="S66" s="19" t="s">
        <v>81</v>
      </c>
      <c r="T66" s="19" t="s">
        <v>81</v>
      </c>
      <c r="U66" s="19" t="s">
        <v>81</v>
      </c>
      <c r="V66" s="19" t="s">
        <v>81</v>
      </c>
      <c r="W66" s="19">
        <f>SUM(E66:V66)</f>
        <v>3490.3939979568067</v>
      </c>
      <c r="X66" s="29">
        <f>SUMIF(Z66:AH66,"&gt;0")</f>
        <v>3490.3939979568067</v>
      </c>
      <c r="Y66" s="22">
        <f t="shared" si="29"/>
      </c>
      <c r="Z66" s="16">
        <f t="shared" si="13"/>
        <v>893.8037807183364</v>
      </c>
      <c r="AA66" s="16">
        <f t="shared" si="14"/>
        <v>892.2857142857144</v>
      </c>
      <c r="AB66" s="16">
        <f t="shared" si="15"/>
        <v>862.078125</v>
      </c>
      <c r="AC66" s="16">
        <f t="shared" si="16"/>
        <v>842.2263779527558</v>
      </c>
      <c r="AD66" s="16" t="e">
        <f t="shared" si="17"/>
        <v>#NUM!</v>
      </c>
      <c r="AE66" s="16" t="e">
        <f t="shared" si="18"/>
        <v>#NUM!</v>
      </c>
      <c r="AF66" s="16" t="e">
        <f t="shared" si="19"/>
        <v>#NUM!</v>
      </c>
      <c r="AG66" s="16" t="e">
        <f t="shared" si="20"/>
        <v>#NUM!</v>
      </c>
      <c r="AH66" s="16" t="e">
        <f t="shared" si="21"/>
        <v>#NUM!</v>
      </c>
      <c r="AI66" s="16" t="e">
        <f t="shared" si="22"/>
        <v>#NUM!</v>
      </c>
      <c r="AJ66" s="13" t="s">
        <v>56</v>
      </c>
      <c r="AK66" s="20" t="e">
        <f>VLOOKUP(B66,prot!A:H,8,FALSE)*$D66</f>
        <v>#N/A</v>
      </c>
      <c r="AL66" s="10" t="b">
        <f t="shared" si="30"/>
        <v>1</v>
      </c>
      <c r="AM66" s="9">
        <f>IF(AL66,0,AK66)</f>
        <v>0</v>
      </c>
    </row>
    <row r="67" spans="1:39" ht="12.75" customHeight="1">
      <c r="A67" s="7">
        <v>16</v>
      </c>
      <c r="B67" s="4" t="s">
        <v>101</v>
      </c>
      <c r="C67" s="5">
        <v>1958</v>
      </c>
      <c r="D67" s="37">
        <f>VLOOKUP(C67,коэфф!A:B,2,FALSE)</f>
        <v>1.087</v>
      </c>
      <c r="E67" s="42" t="s">
        <v>81</v>
      </c>
      <c r="F67" s="42" t="s">
        <v>81</v>
      </c>
      <c r="G67" s="19" t="s">
        <v>81</v>
      </c>
      <c r="H67" s="19"/>
      <c r="I67" s="19" t="s">
        <v>81</v>
      </c>
      <c r="J67" s="19" t="s">
        <v>81</v>
      </c>
      <c r="K67" s="19">
        <v>821.3888005090679</v>
      </c>
      <c r="L67" s="19" t="s">
        <v>81</v>
      </c>
      <c r="M67" s="19">
        <v>481.45236051502144</v>
      </c>
      <c r="N67" s="19">
        <v>752.9844619666046</v>
      </c>
      <c r="O67" s="19" t="s">
        <v>81</v>
      </c>
      <c r="P67" s="19" t="s">
        <v>81</v>
      </c>
      <c r="Q67" s="19" t="s">
        <v>81</v>
      </c>
      <c r="R67" s="1"/>
      <c r="S67" s="19" t="s">
        <v>81</v>
      </c>
      <c r="T67" s="19">
        <v>887.2019109881821</v>
      </c>
      <c r="U67" s="19" t="s">
        <v>81</v>
      </c>
      <c r="V67" s="19" t="s">
        <v>81</v>
      </c>
      <c r="W67" s="19">
        <f>SUM(E67:V67)</f>
        <v>2943.027533978876</v>
      </c>
      <c r="X67" s="29">
        <f>SUMIF(Z67:AH67,"&gt;0")</f>
        <v>2943.0275339788764</v>
      </c>
      <c r="Y67" s="22">
        <f t="shared" si="29"/>
      </c>
      <c r="Z67" s="16">
        <f t="shared" si="13"/>
        <v>887.2019109881821</v>
      </c>
      <c r="AA67" s="16">
        <f t="shared" si="14"/>
        <v>821.3888005090679</v>
      </c>
      <c r="AB67" s="16">
        <f t="shared" si="15"/>
        <v>752.9844619666046</v>
      </c>
      <c r="AC67" s="16">
        <f t="shared" si="16"/>
        <v>481.45236051502144</v>
      </c>
      <c r="AD67" s="16" t="e">
        <f t="shared" si="17"/>
        <v>#NUM!</v>
      </c>
      <c r="AE67" s="16" t="e">
        <f t="shared" si="18"/>
        <v>#NUM!</v>
      </c>
      <c r="AF67" s="16" t="e">
        <f t="shared" si="19"/>
        <v>#NUM!</v>
      </c>
      <c r="AG67" s="16" t="e">
        <f t="shared" si="20"/>
        <v>#NUM!</v>
      </c>
      <c r="AH67" s="16" t="e">
        <f t="shared" si="21"/>
        <v>#NUM!</v>
      </c>
      <c r="AI67" s="16" t="e">
        <f t="shared" si="22"/>
        <v>#NUM!</v>
      </c>
      <c r="AJ67" s="13" t="s">
        <v>56</v>
      </c>
      <c r="AK67" s="20" t="e">
        <f>VLOOKUP(B67,prot!A:H,8,FALSE)*$D67</f>
        <v>#N/A</v>
      </c>
      <c r="AL67" s="10" t="b">
        <f t="shared" si="30"/>
        <v>1</v>
      </c>
      <c r="AM67" s="9">
        <f>IF(AL67,0,AK67)</f>
        <v>0</v>
      </c>
    </row>
    <row r="68" spans="1:39" ht="13.5" customHeight="1">
      <c r="A68" s="7">
        <v>17</v>
      </c>
      <c r="B68" s="4" t="s">
        <v>3</v>
      </c>
      <c r="C68" s="5">
        <v>1964</v>
      </c>
      <c r="D68" s="37">
        <f>VLOOKUP(C68,коэфф!A:B,2,FALSE)</f>
        <v>1.02</v>
      </c>
      <c r="E68" s="42">
        <v>1020</v>
      </c>
      <c r="F68" s="42">
        <v>981.1764705882354</v>
      </c>
      <c r="G68" s="19">
        <v>879.6183922427276</v>
      </c>
      <c r="H68" s="19"/>
      <c r="I68" s="19" t="s">
        <v>81</v>
      </c>
      <c r="J68" s="19" t="s">
        <v>81</v>
      </c>
      <c r="K68" s="19" t="s">
        <v>81</v>
      </c>
      <c r="L68" s="19" t="s">
        <v>81</v>
      </c>
      <c r="M68" s="19" t="s">
        <v>81</v>
      </c>
      <c r="N68" s="19" t="s">
        <v>81</v>
      </c>
      <c r="O68" s="19" t="s">
        <v>81</v>
      </c>
      <c r="P68" s="19" t="s">
        <v>81</v>
      </c>
      <c r="Q68" s="19" t="s">
        <v>81</v>
      </c>
      <c r="R68" s="1"/>
      <c r="S68" s="19" t="s">
        <v>81</v>
      </c>
      <c r="T68" s="19" t="s">
        <v>81</v>
      </c>
      <c r="U68" s="19" t="s">
        <v>81</v>
      </c>
      <c r="V68" s="19" t="s">
        <v>81</v>
      </c>
      <c r="W68" s="19">
        <f>SUM(E68:V68)</f>
        <v>2880.794862830963</v>
      </c>
      <c r="X68" s="29">
        <f>SUMIF(Z68:AH68,"&gt;0")</f>
        <v>2880.794862830963</v>
      </c>
      <c r="Y68" s="22">
        <f t="shared" si="29"/>
      </c>
      <c r="Z68" s="16">
        <f t="shared" si="13"/>
        <v>1020</v>
      </c>
      <c r="AA68" s="16">
        <f t="shared" si="14"/>
        <v>981.1764705882354</v>
      </c>
      <c r="AB68" s="16">
        <f t="shared" si="15"/>
        <v>879.6183922427276</v>
      </c>
      <c r="AC68" s="16" t="e">
        <f t="shared" si="16"/>
        <v>#NUM!</v>
      </c>
      <c r="AD68" s="16" t="e">
        <f t="shared" si="17"/>
        <v>#NUM!</v>
      </c>
      <c r="AE68" s="16" t="e">
        <f t="shared" si="18"/>
        <v>#NUM!</v>
      </c>
      <c r="AF68" s="16" t="e">
        <f t="shared" si="19"/>
        <v>#NUM!</v>
      </c>
      <c r="AG68" s="16" t="e">
        <f t="shared" si="20"/>
        <v>#NUM!</v>
      </c>
      <c r="AH68" s="16" t="e">
        <f t="shared" si="21"/>
        <v>#NUM!</v>
      </c>
      <c r="AI68" s="16" t="e">
        <f t="shared" si="22"/>
        <v>#NUM!</v>
      </c>
      <c r="AJ68" s="13" t="s">
        <v>56</v>
      </c>
      <c r="AK68" s="20" t="e">
        <f>VLOOKUP(B68,prot!A:H,8,FALSE)*$D68</f>
        <v>#N/A</v>
      </c>
      <c r="AL68" s="10" t="b">
        <f t="shared" si="30"/>
        <v>1</v>
      </c>
      <c r="AM68" s="9">
        <f>IF(AL68,0,AK68)</f>
        <v>0</v>
      </c>
    </row>
    <row r="69" spans="1:39" ht="13.5" customHeight="1">
      <c r="A69" s="7">
        <v>18</v>
      </c>
      <c r="B69" s="4" t="s">
        <v>167</v>
      </c>
      <c r="C69" s="4">
        <v>1966</v>
      </c>
      <c r="D69" s="37">
        <f>VLOOKUP(C69,коэфф!A:B,2,FALSE)</f>
        <v>1</v>
      </c>
      <c r="E69" s="42"/>
      <c r="F69" s="42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"/>
      <c r="S69" s="19"/>
      <c r="T69" s="19"/>
      <c r="U69" s="19"/>
      <c r="V69" s="19">
        <v>1000</v>
      </c>
      <c r="W69" s="19">
        <v>1000</v>
      </c>
      <c r="X69" s="29">
        <v>1000</v>
      </c>
      <c r="Y69" s="22">
        <f t="shared" si="29"/>
      </c>
      <c r="Z69" s="16">
        <f t="shared" si="13"/>
        <v>1000</v>
      </c>
      <c r="AA69" s="16" t="e">
        <f t="shared" si="14"/>
        <v>#NUM!</v>
      </c>
      <c r="AB69" s="16" t="e">
        <f t="shared" si="15"/>
        <v>#NUM!</v>
      </c>
      <c r="AC69" s="16" t="e">
        <f t="shared" si="16"/>
        <v>#NUM!</v>
      </c>
      <c r="AD69" s="16" t="e">
        <f t="shared" si="17"/>
        <v>#NUM!</v>
      </c>
      <c r="AE69" s="16" t="e">
        <f t="shared" si="18"/>
        <v>#NUM!</v>
      </c>
      <c r="AF69" s="16" t="e">
        <f t="shared" si="19"/>
        <v>#NUM!</v>
      </c>
      <c r="AG69" s="16" t="e">
        <f t="shared" si="20"/>
        <v>#NUM!</v>
      </c>
      <c r="AH69" s="16" t="e">
        <f t="shared" si="21"/>
        <v>#NUM!</v>
      </c>
      <c r="AI69" s="16" t="e">
        <f t="shared" si="22"/>
        <v>#NUM!</v>
      </c>
      <c r="AJ69" s="13" t="s">
        <v>56</v>
      </c>
      <c r="AK69" s="20" t="e">
        <f>VLOOKUP(B69,prot!A:H,8,FALSE)*$D69</f>
        <v>#N/A</v>
      </c>
      <c r="AL69" s="10" t="b">
        <f t="shared" si="30"/>
        <v>1</v>
      </c>
      <c r="AM69" s="9">
        <f>IF(AL69,0,AK69)</f>
        <v>0</v>
      </c>
    </row>
    <row r="70" spans="1:39" ht="12.75">
      <c r="A70" s="7">
        <v>19</v>
      </c>
      <c r="B70" s="44" t="s">
        <v>134</v>
      </c>
      <c r="C70" s="48">
        <v>1959</v>
      </c>
      <c r="D70" s="37">
        <f>VLOOKUP(C70,коэфф!A:B,2,FALSE)</f>
        <v>1.075</v>
      </c>
      <c r="E70" s="42" t="s">
        <v>81</v>
      </c>
      <c r="F70" s="42" t="s">
        <v>81</v>
      </c>
      <c r="G70" s="19" t="s">
        <v>81</v>
      </c>
      <c r="H70" s="19"/>
      <c r="I70" s="19" t="s">
        <v>81</v>
      </c>
      <c r="J70" s="19" t="s">
        <v>81</v>
      </c>
      <c r="K70" s="19">
        <v>534.7978634268957</v>
      </c>
      <c r="L70" s="19" t="s">
        <v>81</v>
      </c>
      <c r="M70" s="19" t="s">
        <v>81</v>
      </c>
      <c r="N70" s="19" t="s">
        <v>81</v>
      </c>
      <c r="O70" s="19">
        <v>430.2434191904897</v>
      </c>
      <c r="P70" s="19" t="s">
        <v>81</v>
      </c>
      <c r="Q70" s="19" t="s">
        <v>81</v>
      </c>
      <c r="R70" s="1"/>
      <c r="S70" s="19" t="s">
        <v>81</v>
      </c>
      <c r="T70" s="19" t="s">
        <v>81</v>
      </c>
      <c r="U70" s="19" t="s">
        <v>81</v>
      </c>
      <c r="V70" s="19" t="s">
        <v>81</v>
      </c>
      <c r="W70" s="19">
        <f>SUM(E70:V70)</f>
        <v>965.0412826173854</v>
      </c>
      <c r="X70" s="29">
        <f>SUMIF(Z70:AH70,"&gt;0")</f>
        <v>965.0412826173854</v>
      </c>
      <c r="Y70" s="22">
        <f t="shared" si="29"/>
      </c>
      <c r="Z70" s="16">
        <f aca="true" t="shared" si="31" ref="Z70:Z110">LARGE($E70:$V70,1)</f>
        <v>534.7978634268957</v>
      </c>
      <c r="AA70" s="16">
        <f aca="true" t="shared" si="32" ref="AA70:AA110">LARGE($E70:$V70,2)</f>
        <v>430.2434191904897</v>
      </c>
      <c r="AB70" s="16" t="e">
        <f aca="true" t="shared" si="33" ref="AB70:AB110">LARGE($E70:$V70,3)</f>
        <v>#NUM!</v>
      </c>
      <c r="AC70" s="16" t="e">
        <f aca="true" t="shared" si="34" ref="AC70:AC110">LARGE($E70:$V70,4)</f>
        <v>#NUM!</v>
      </c>
      <c r="AD70" s="16" t="e">
        <f aca="true" t="shared" si="35" ref="AD70:AD110">LARGE($E70:$V70,5)</f>
        <v>#NUM!</v>
      </c>
      <c r="AE70" s="16" t="e">
        <f aca="true" t="shared" si="36" ref="AE70:AE110">LARGE($E70:$V70,6)</f>
        <v>#NUM!</v>
      </c>
      <c r="AF70" s="16" t="e">
        <f aca="true" t="shared" si="37" ref="AF70:AF110">LARGE($E70:$V70,7)</f>
        <v>#NUM!</v>
      </c>
      <c r="AG70" s="16" t="e">
        <f aca="true" t="shared" si="38" ref="AG70:AG110">LARGE($E70:$V70,8)</f>
        <v>#NUM!</v>
      </c>
      <c r="AH70" s="16" t="e">
        <f aca="true" t="shared" si="39" ref="AH70:AH110">LARGE($E70:$V70,9)</f>
        <v>#NUM!</v>
      </c>
      <c r="AI70" s="16" t="e">
        <f aca="true" t="shared" si="40" ref="AI70:AI110">LARGE($E70:$V70,10)</f>
        <v>#NUM!</v>
      </c>
      <c r="AJ70" s="13" t="s">
        <v>56</v>
      </c>
      <c r="AK70" s="20" t="e">
        <f>VLOOKUP(B70,prot!A:H,8,FALSE)*$D70</f>
        <v>#N/A</v>
      </c>
      <c r="AL70" s="10" t="b">
        <f t="shared" si="30"/>
        <v>1</v>
      </c>
      <c r="AM70" s="9">
        <f>IF(AL70,0,AK70)</f>
        <v>0</v>
      </c>
    </row>
    <row r="71" spans="1:39" ht="12.75">
      <c r="A71" s="7">
        <v>20</v>
      </c>
      <c r="B71" s="4" t="s">
        <v>168</v>
      </c>
      <c r="C71" s="5">
        <v>1966</v>
      </c>
      <c r="D71" s="37">
        <f>VLOOKUP(C71,коэфф!A:B,2,FALSE)</f>
        <v>1</v>
      </c>
      <c r="E71" s="42"/>
      <c r="F71" s="42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"/>
      <c r="S71" s="19"/>
      <c r="T71" s="19"/>
      <c r="U71" s="19"/>
      <c r="V71" s="19">
        <v>890</v>
      </c>
      <c r="W71" s="19">
        <v>890</v>
      </c>
      <c r="X71" s="29">
        <v>890</v>
      </c>
      <c r="Y71" s="22">
        <f t="shared" si="29"/>
      </c>
      <c r="Z71" s="16">
        <f t="shared" si="31"/>
        <v>890</v>
      </c>
      <c r="AA71" s="16" t="e">
        <f t="shared" si="32"/>
        <v>#NUM!</v>
      </c>
      <c r="AB71" s="16" t="e">
        <f t="shared" si="33"/>
        <v>#NUM!</v>
      </c>
      <c r="AC71" s="16" t="e">
        <f t="shared" si="34"/>
        <v>#NUM!</v>
      </c>
      <c r="AD71" s="16" t="e">
        <f t="shared" si="35"/>
        <v>#NUM!</v>
      </c>
      <c r="AE71" s="16" t="e">
        <f t="shared" si="36"/>
        <v>#NUM!</v>
      </c>
      <c r="AF71" s="16" t="e">
        <f t="shared" si="37"/>
        <v>#NUM!</v>
      </c>
      <c r="AG71" s="16" t="e">
        <f t="shared" si="38"/>
        <v>#NUM!</v>
      </c>
      <c r="AH71" s="16" t="e">
        <f t="shared" si="39"/>
        <v>#NUM!</v>
      </c>
      <c r="AI71" s="16" t="e">
        <f t="shared" si="40"/>
        <v>#NUM!</v>
      </c>
      <c r="AJ71" s="13" t="s">
        <v>56</v>
      </c>
      <c r="AK71" s="20" t="e">
        <f>VLOOKUP(B71,prot!A:H,8,FALSE)*$D71</f>
        <v>#N/A</v>
      </c>
      <c r="AL71" s="10" t="b">
        <f t="shared" si="30"/>
        <v>1</v>
      </c>
      <c r="AM71" s="9">
        <f>IF(AL71,0,AK71)</f>
        <v>0</v>
      </c>
    </row>
    <row r="72" spans="1:43" ht="12.75">
      <c r="A72" s="7">
        <v>21</v>
      </c>
      <c r="B72" s="1" t="s">
        <v>159</v>
      </c>
      <c r="C72" s="1">
        <v>1952</v>
      </c>
      <c r="D72" s="37">
        <f>VLOOKUP(C72,коэфф!A:B,2,FALSE)</f>
        <v>1.166</v>
      </c>
      <c r="E72" s="42" t="s">
        <v>81</v>
      </c>
      <c r="F72" s="42" t="s">
        <v>81</v>
      </c>
      <c r="G72" s="19" t="s">
        <v>81</v>
      </c>
      <c r="H72" s="19"/>
      <c r="I72" s="19" t="s">
        <v>81</v>
      </c>
      <c r="J72" s="19" t="s">
        <v>81</v>
      </c>
      <c r="K72" s="19" t="s">
        <v>81</v>
      </c>
      <c r="L72" s="19" t="s">
        <v>81</v>
      </c>
      <c r="M72" s="19" t="s">
        <v>81</v>
      </c>
      <c r="N72" s="19" t="s">
        <v>81</v>
      </c>
      <c r="O72" s="19" t="s">
        <v>81</v>
      </c>
      <c r="P72" s="19" t="s">
        <v>81</v>
      </c>
      <c r="Q72" s="19" t="s">
        <v>81</v>
      </c>
      <c r="R72" s="1"/>
      <c r="S72" s="19" t="s">
        <v>81</v>
      </c>
      <c r="T72" s="19">
        <v>480.7361869681189</v>
      </c>
      <c r="U72" s="19" t="s">
        <v>81</v>
      </c>
      <c r="V72" s="19" t="s">
        <v>81</v>
      </c>
      <c r="W72" s="19">
        <f>SUM(E72:V72)</f>
        <v>480.7361869681189</v>
      </c>
      <c r="X72" s="29">
        <f>SUMIF(Z72:AH72,"&gt;0")</f>
        <v>480.7361869681189</v>
      </c>
      <c r="Y72" s="22">
        <f t="shared" si="29"/>
      </c>
      <c r="Z72" s="16">
        <f t="shared" si="31"/>
        <v>480.7361869681189</v>
      </c>
      <c r="AA72" s="16" t="e">
        <f t="shared" si="32"/>
        <v>#NUM!</v>
      </c>
      <c r="AB72" s="16" t="e">
        <f t="shared" si="33"/>
        <v>#NUM!</v>
      </c>
      <c r="AC72" s="16" t="e">
        <f t="shared" si="34"/>
        <v>#NUM!</v>
      </c>
      <c r="AD72" s="16" t="e">
        <f t="shared" si="35"/>
        <v>#NUM!</v>
      </c>
      <c r="AE72" s="16" t="e">
        <f t="shared" si="36"/>
        <v>#NUM!</v>
      </c>
      <c r="AF72" s="16" t="e">
        <f t="shared" si="37"/>
        <v>#NUM!</v>
      </c>
      <c r="AG72" s="16" t="e">
        <f t="shared" si="38"/>
        <v>#NUM!</v>
      </c>
      <c r="AH72" s="16" t="e">
        <f t="shared" si="39"/>
        <v>#NUM!</v>
      </c>
      <c r="AI72" s="16" t="e">
        <f t="shared" si="40"/>
        <v>#NUM!</v>
      </c>
      <c r="AJ72" s="13" t="s">
        <v>56</v>
      </c>
      <c r="AK72" s="20" t="e">
        <f>VLOOKUP(B72,prot!A:H,8,FALSE)*$D72</f>
        <v>#N/A</v>
      </c>
      <c r="AL72" s="10" t="b">
        <f t="shared" si="30"/>
        <v>1</v>
      </c>
      <c r="AM72" s="9">
        <f>IF(AL72,0,AK72)</f>
        <v>0</v>
      </c>
      <c r="AO72" s="11"/>
      <c r="AP72" s="11"/>
      <c r="AQ72" s="11"/>
    </row>
    <row r="73" spans="1:43" ht="12.75" hidden="1">
      <c r="A73" s="7">
        <v>20</v>
      </c>
      <c r="B73" s="4" t="s">
        <v>46</v>
      </c>
      <c r="C73" s="4">
        <v>1963</v>
      </c>
      <c r="D73" s="37">
        <f>VLOOKUP(C73,коэфф!A:B,2,FALSE)</f>
        <v>1.03</v>
      </c>
      <c r="E73" s="42" t="s">
        <v>81</v>
      </c>
      <c r="F73" s="42" t="s">
        <v>81</v>
      </c>
      <c r="G73" s="19" t="s">
        <v>81</v>
      </c>
      <c r="H73" s="19"/>
      <c r="I73" s="19" t="s">
        <v>81</v>
      </c>
      <c r="J73" s="19" t="s">
        <v>81</v>
      </c>
      <c r="K73" s="19" t="s">
        <v>81</v>
      </c>
      <c r="L73" s="19" t="s">
        <v>81</v>
      </c>
      <c r="M73" s="19" t="s">
        <v>81</v>
      </c>
      <c r="N73" s="19" t="s">
        <v>81</v>
      </c>
      <c r="O73" s="19" t="s">
        <v>81</v>
      </c>
      <c r="P73" s="19" t="s">
        <v>81</v>
      </c>
      <c r="Q73" s="19" t="s">
        <v>81</v>
      </c>
      <c r="R73" s="1"/>
      <c r="S73" s="19" t="s">
        <v>81</v>
      </c>
      <c r="T73" s="19" t="s">
        <v>81</v>
      </c>
      <c r="U73" s="19" t="s">
        <v>81</v>
      </c>
      <c r="V73" s="19" t="s">
        <v>81</v>
      </c>
      <c r="W73" s="19">
        <f>SUM(E73:V73)</f>
        <v>0</v>
      </c>
      <c r="X73" s="29">
        <f>SUMIF(Z73:AH73,"&gt;0")</f>
        <v>0</v>
      </c>
      <c r="Y73" s="22">
        <f>IF(AM73=0,"",AM73)</f>
      </c>
      <c r="Z73" s="16" t="e">
        <f t="shared" si="31"/>
        <v>#NUM!</v>
      </c>
      <c r="AA73" s="16" t="e">
        <f t="shared" si="32"/>
        <v>#NUM!</v>
      </c>
      <c r="AB73" s="16" t="e">
        <f t="shared" si="33"/>
        <v>#NUM!</v>
      </c>
      <c r="AC73" s="16" t="e">
        <f t="shared" si="34"/>
        <v>#NUM!</v>
      </c>
      <c r="AD73" s="16" t="e">
        <f t="shared" si="35"/>
        <v>#NUM!</v>
      </c>
      <c r="AE73" s="16" t="e">
        <f t="shared" si="36"/>
        <v>#NUM!</v>
      </c>
      <c r="AF73" s="16" t="e">
        <f t="shared" si="37"/>
        <v>#NUM!</v>
      </c>
      <c r="AG73" s="16" t="e">
        <f t="shared" si="38"/>
        <v>#NUM!</v>
      </c>
      <c r="AH73" s="16" t="e">
        <f t="shared" si="39"/>
        <v>#NUM!</v>
      </c>
      <c r="AI73" s="16" t="e">
        <f t="shared" si="40"/>
        <v>#NUM!</v>
      </c>
      <c r="AJ73" s="13" t="s">
        <v>56</v>
      </c>
      <c r="AK73" s="20" t="e">
        <f>VLOOKUP(B73,prot!A:H,8,FALSE)*$D73</f>
        <v>#N/A</v>
      </c>
      <c r="AL73" s="10" t="b">
        <f>ISERROR(AK73)</f>
        <v>1</v>
      </c>
      <c r="AM73" s="9">
        <f>IF(AL73,0,AK73)</f>
        <v>0</v>
      </c>
      <c r="AO73" s="11"/>
      <c r="AP73" s="11"/>
      <c r="AQ73" s="11"/>
    </row>
    <row r="74" spans="1:39" ht="12.75" customHeight="1" hidden="1">
      <c r="A74" s="7">
        <v>21</v>
      </c>
      <c r="B74" s="4" t="s">
        <v>74</v>
      </c>
      <c r="C74" s="4">
        <v>1961</v>
      </c>
      <c r="D74" s="37">
        <f>VLOOKUP(C74,коэфф!A:B,2,FALSE)</f>
        <v>1.052</v>
      </c>
      <c r="E74" s="42" t="s">
        <v>81</v>
      </c>
      <c r="F74" s="42" t="s">
        <v>81</v>
      </c>
      <c r="G74" s="19" t="s">
        <v>81</v>
      </c>
      <c r="H74" s="19"/>
      <c r="I74" s="19" t="s">
        <v>81</v>
      </c>
      <c r="J74" s="19" t="s">
        <v>81</v>
      </c>
      <c r="K74" s="19" t="s">
        <v>81</v>
      </c>
      <c r="L74" s="19" t="s">
        <v>81</v>
      </c>
      <c r="M74" s="19" t="s">
        <v>81</v>
      </c>
      <c r="N74" s="19" t="s">
        <v>81</v>
      </c>
      <c r="O74" s="19" t="s">
        <v>81</v>
      </c>
      <c r="P74" s="19" t="s">
        <v>81</v>
      </c>
      <c r="Q74" s="19" t="s">
        <v>81</v>
      </c>
      <c r="R74" s="1"/>
      <c r="S74" s="19" t="s">
        <v>81</v>
      </c>
      <c r="T74" s="19" t="s">
        <v>81</v>
      </c>
      <c r="U74" s="19" t="s">
        <v>81</v>
      </c>
      <c r="V74" s="19" t="s">
        <v>81</v>
      </c>
      <c r="W74" s="19">
        <f>SUM(E74:V74)</f>
        <v>0</v>
      </c>
      <c r="X74" s="29">
        <f>SUMIF(Z74:AH74,"&gt;0")</f>
        <v>0</v>
      </c>
      <c r="Y74" s="22">
        <f>IF(AM74=0,"",AM74)</f>
      </c>
      <c r="Z74" s="16" t="e">
        <f t="shared" si="31"/>
        <v>#NUM!</v>
      </c>
      <c r="AA74" s="16" t="e">
        <f t="shared" si="32"/>
        <v>#NUM!</v>
      </c>
      <c r="AB74" s="16" t="e">
        <f t="shared" si="33"/>
        <v>#NUM!</v>
      </c>
      <c r="AC74" s="16" t="e">
        <f t="shared" si="34"/>
        <v>#NUM!</v>
      </c>
      <c r="AD74" s="16" t="e">
        <f t="shared" si="35"/>
        <v>#NUM!</v>
      </c>
      <c r="AE74" s="16" t="e">
        <f t="shared" si="36"/>
        <v>#NUM!</v>
      </c>
      <c r="AF74" s="16" t="e">
        <f t="shared" si="37"/>
        <v>#NUM!</v>
      </c>
      <c r="AG74" s="16" t="e">
        <f t="shared" si="38"/>
        <v>#NUM!</v>
      </c>
      <c r="AH74" s="16" t="e">
        <f t="shared" si="39"/>
        <v>#NUM!</v>
      </c>
      <c r="AI74" s="16" t="e">
        <f t="shared" si="40"/>
        <v>#NUM!</v>
      </c>
      <c r="AJ74" s="13" t="s">
        <v>56</v>
      </c>
      <c r="AK74" s="20" t="e">
        <f>VLOOKUP(B74,prot!A:H,8,FALSE)*$D74</f>
        <v>#N/A</v>
      </c>
      <c r="AL74" s="10" t="b">
        <f>ISERROR(AK74)</f>
        <v>1</v>
      </c>
      <c r="AM74" s="9">
        <f>IF(AL74,0,AK74)</f>
        <v>0</v>
      </c>
    </row>
    <row r="75" spans="1:39" ht="12.75" customHeight="1">
      <c r="A75" s="7"/>
      <c r="B75" s="50" t="s">
        <v>78</v>
      </c>
      <c r="C75" s="51"/>
      <c r="D75" s="37"/>
      <c r="E75" s="42"/>
      <c r="F75" s="42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"/>
      <c r="S75" s="19"/>
      <c r="T75" s="19"/>
      <c r="U75" s="19"/>
      <c r="V75" s="19"/>
      <c r="W75" s="19">
        <f>SUM(E75:V75)</f>
        <v>0</v>
      </c>
      <c r="X75" s="29">
        <f>SUMIF(Z75:AH75,"&gt;0")</f>
        <v>0</v>
      </c>
      <c r="Y75" s="22"/>
      <c r="Z75" s="16" t="e">
        <f t="shared" si="31"/>
        <v>#NUM!</v>
      </c>
      <c r="AA75" s="16" t="e">
        <f t="shared" si="32"/>
        <v>#NUM!</v>
      </c>
      <c r="AB75" s="16" t="e">
        <f t="shared" si="33"/>
        <v>#NUM!</v>
      </c>
      <c r="AC75" s="16" t="e">
        <f t="shared" si="34"/>
        <v>#NUM!</v>
      </c>
      <c r="AD75" s="16" t="e">
        <f t="shared" si="35"/>
        <v>#NUM!</v>
      </c>
      <c r="AE75" s="16" t="e">
        <f t="shared" si="36"/>
        <v>#NUM!</v>
      </c>
      <c r="AF75" s="16" t="e">
        <f t="shared" si="37"/>
        <v>#NUM!</v>
      </c>
      <c r="AG75" s="16" t="e">
        <f t="shared" si="38"/>
        <v>#NUM!</v>
      </c>
      <c r="AH75" s="16" t="e">
        <f t="shared" si="39"/>
        <v>#NUM!</v>
      </c>
      <c r="AI75" s="16" t="e">
        <f t="shared" si="40"/>
        <v>#NUM!</v>
      </c>
      <c r="AJ75" s="13"/>
      <c r="AK75" s="20"/>
      <c r="AL75" s="10"/>
      <c r="AM75" s="9"/>
    </row>
    <row r="76" spans="1:39" ht="12.75" customHeight="1">
      <c r="A76" s="7">
        <v>1</v>
      </c>
      <c r="B76" s="4" t="s">
        <v>150</v>
      </c>
      <c r="C76" s="5">
        <v>1944</v>
      </c>
      <c r="D76" s="37">
        <f>VLOOKUP(C76,коэфф!A:C,3,FALSE)</f>
        <v>1.11</v>
      </c>
      <c r="E76" s="42"/>
      <c r="F76" s="42"/>
      <c r="G76" s="19"/>
      <c r="H76" s="19"/>
      <c r="I76" s="19"/>
      <c r="J76" s="19"/>
      <c r="K76" s="19"/>
      <c r="L76" s="19">
        <v>985.9281437125749</v>
      </c>
      <c r="M76" s="19">
        <v>1110</v>
      </c>
      <c r="N76" s="19">
        <v>1110</v>
      </c>
      <c r="O76" s="19">
        <v>760.0775193798451</v>
      </c>
      <c r="P76" s="19">
        <v>1081.9122357463166</v>
      </c>
      <c r="Q76" s="19" t="s">
        <v>81</v>
      </c>
      <c r="R76" s="1"/>
      <c r="S76" s="19">
        <v>1110</v>
      </c>
      <c r="T76" s="19">
        <v>1110</v>
      </c>
      <c r="U76" s="19">
        <v>1085.6753130590341</v>
      </c>
      <c r="V76" s="19">
        <v>736.7987927565393</v>
      </c>
      <c r="W76" s="19">
        <f>SUM(E76:V76)</f>
        <v>9090.392004654308</v>
      </c>
      <c r="X76" s="55">
        <f>SUMIF(Z76:AH76,"&gt;0")</f>
        <v>9090.39200465431</v>
      </c>
      <c r="Y76" s="22">
        <f aca="true" t="shared" si="41" ref="Y76:Y103">IF(AM76=0,"",AM76)</f>
      </c>
      <c r="Z76" s="16">
        <f t="shared" si="31"/>
        <v>1110</v>
      </c>
      <c r="AA76" s="16">
        <f t="shared" si="32"/>
        <v>1110</v>
      </c>
      <c r="AB76" s="16">
        <f t="shared" si="33"/>
        <v>1110</v>
      </c>
      <c r="AC76" s="16">
        <f t="shared" si="34"/>
        <v>1110</v>
      </c>
      <c r="AD76" s="16">
        <f t="shared" si="35"/>
        <v>1085.6753130590341</v>
      </c>
      <c r="AE76" s="16">
        <f t="shared" si="36"/>
        <v>1081.9122357463166</v>
      </c>
      <c r="AF76" s="16">
        <f t="shared" si="37"/>
        <v>985.9281437125749</v>
      </c>
      <c r="AG76" s="16">
        <f t="shared" si="38"/>
        <v>760.0775193798451</v>
      </c>
      <c r="AH76" s="16">
        <f t="shared" si="39"/>
        <v>736.7987927565393</v>
      </c>
      <c r="AI76" s="16" t="e">
        <f t="shared" si="40"/>
        <v>#NUM!</v>
      </c>
      <c r="AJ76" s="13" t="s">
        <v>56</v>
      </c>
      <c r="AK76" s="20" t="e">
        <f>VLOOKUP(B76,prot!A:H,8,FALSE)*$D76</f>
        <v>#N/A</v>
      </c>
      <c r="AL76" s="10" t="b">
        <f t="shared" si="30"/>
        <v>1</v>
      </c>
      <c r="AM76" s="9">
        <f>IF(AL76,0,AK76)</f>
        <v>0</v>
      </c>
    </row>
    <row r="77" spans="1:39" ht="12.75" customHeight="1">
      <c r="A77" s="7">
        <v>2</v>
      </c>
      <c r="B77" s="4" t="s">
        <v>6</v>
      </c>
      <c r="C77" s="5">
        <v>1946</v>
      </c>
      <c r="D77" s="37">
        <f>VLOOKUP(C77,коэфф!A:C,3,FALSE)</f>
        <v>1.077</v>
      </c>
      <c r="E77" s="42">
        <v>878.3452438435538</v>
      </c>
      <c r="F77" s="42">
        <v>1020.1316003249392</v>
      </c>
      <c r="G77" s="19" t="s">
        <v>81</v>
      </c>
      <c r="H77" s="19"/>
      <c r="I77" s="19" t="s">
        <v>81</v>
      </c>
      <c r="J77" s="19" t="s">
        <v>81</v>
      </c>
      <c r="K77" s="19" t="s">
        <v>81</v>
      </c>
      <c r="L77" s="19">
        <v>1077</v>
      </c>
      <c r="M77" s="19">
        <v>1002.4137313432838</v>
      </c>
      <c r="N77" s="19" t="s">
        <v>81</v>
      </c>
      <c r="O77" s="19">
        <v>1077</v>
      </c>
      <c r="P77" s="19">
        <v>925.271315640881</v>
      </c>
      <c r="Q77" s="19">
        <v>955.0193370165745</v>
      </c>
      <c r="R77" s="1"/>
      <c r="S77" s="19">
        <v>800.4246848042468</v>
      </c>
      <c r="T77" s="19">
        <v>626.894259818731</v>
      </c>
      <c r="U77" s="19">
        <v>1077</v>
      </c>
      <c r="V77" s="19">
        <v>1077</v>
      </c>
      <c r="W77" s="19">
        <f>SUM(E77:V77)</f>
        <v>10516.50017279221</v>
      </c>
      <c r="X77" s="55">
        <f>SUMIF(Z77:AH77,"&gt;0")</f>
        <v>9089.181228169233</v>
      </c>
      <c r="Y77" s="22">
        <f t="shared" si="41"/>
      </c>
      <c r="Z77" s="16">
        <f t="shared" si="31"/>
        <v>1077</v>
      </c>
      <c r="AA77" s="16">
        <f t="shared" si="32"/>
        <v>1077</v>
      </c>
      <c r="AB77" s="16">
        <f t="shared" si="33"/>
        <v>1077</v>
      </c>
      <c r="AC77" s="16">
        <f t="shared" si="34"/>
        <v>1077</v>
      </c>
      <c r="AD77" s="16">
        <f t="shared" si="35"/>
        <v>1020.1316003249392</v>
      </c>
      <c r="AE77" s="16">
        <f t="shared" si="36"/>
        <v>1002.4137313432838</v>
      </c>
      <c r="AF77" s="16">
        <f t="shared" si="37"/>
        <v>955.0193370165745</v>
      </c>
      <c r="AG77" s="16">
        <f t="shared" si="38"/>
        <v>925.271315640881</v>
      </c>
      <c r="AH77" s="16">
        <f t="shared" si="39"/>
        <v>878.3452438435538</v>
      </c>
      <c r="AI77" s="16">
        <f t="shared" si="40"/>
        <v>800.4246848042468</v>
      </c>
      <c r="AJ77" s="13" t="s">
        <v>56</v>
      </c>
      <c r="AK77" s="20" t="e">
        <f>VLOOKUP(B77,prot!A:H,8,FALSE)*$D77</f>
        <v>#N/A</v>
      </c>
      <c r="AL77" s="10" t="b">
        <f t="shared" si="30"/>
        <v>1</v>
      </c>
      <c r="AM77" s="9">
        <f>IF(AL77,0,AK77)</f>
        <v>0</v>
      </c>
    </row>
    <row r="78" spans="1:39" ht="15" customHeight="1">
      <c r="A78" s="7">
        <v>3</v>
      </c>
      <c r="B78" s="4" t="s">
        <v>20</v>
      </c>
      <c r="C78" s="5">
        <v>1943</v>
      </c>
      <c r="D78" s="37">
        <f>VLOOKUP(C78,коэфф!A:C,3,FALSE)</f>
        <v>1.127</v>
      </c>
      <c r="E78" s="42" t="s">
        <v>81</v>
      </c>
      <c r="F78" s="42" t="s">
        <v>81</v>
      </c>
      <c r="G78" s="19">
        <v>1127</v>
      </c>
      <c r="H78" s="19"/>
      <c r="I78" s="19" t="s">
        <v>81</v>
      </c>
      <c r="J78" s="19" t="s">
        <v>81</v>
      </c>
      <c r="K78" s="19">
        <v>1127</v>
      </c>
      <c r="L78" s="19">
        <v>915.1733576642335</v>
      </c>
      <c r="M78" s="19">
        <v>976.1072222222225</v>
      </c>
      <c r="N78" s="19">
        <v>1001.0650089874176</v>
      </c>
      <c r="O78" s="19">
        <v>895.5172413793103</v>
      </c>
      <c r="P78" s="19">
        <v>668.5109161793373</v>
      </c>
      <c r="Q78" s="19" t="s">
        <v>81</v>
      </c>
      <c r="R78" s="1"/>
      <c r="S78" s="19">
        <v>696.9850911098841</v>
      </c>
      <c r="T78" s="19">
        <v>858.5252059308073</v>
      </c>
      <c r="U78" s="19">
        <v>847.2839463733243</v>
      </c>
      <c r="V78" s="19">
        <v>923.2612366525951</v>
      </c>
      <c r="W78" s="19">
        <f>SUM(E78:V78)</f>
        <v>10036.429226499133</v>
      </c>
      <c r="X78" s="55">
        <f>SUMIF(Z78:AH78,"&gt;0")</f>
        <v>8670.93321920991</v>
      </c>
      <c r="Y78" s="22">
        <f t="shared" si="41"/>
      </c>
      <c r="Z78" s="16">
        <f t="shared" si="31"/>
        <v>1127</v>
      </c>
      <c r="AA78" s="16">
        <f t="shared" si="32"/>
        <v>1127</v>
      </c>
      <c r="AB78" s="16">
        <f t="shared" si="33"/>
        <v>1001.0650089874176</v>
      </c>
      <c r="AC78" s="16">
        <f t="shared" si="34"/>
        <v>976.1072222222225</v>
      </c>
      <c r="AD78" s="16">
        <f t="shared" si="35"/>
        <v>923.2612366525951</v>
      </c>
      <c r="AE78" s="16">
        <f t="shared" si="36"/>
        <v>915.1733576642335</v>
      </c>
      <c r="AF78" s="16">
        <f t="shared" si="37"/>
        <v>895.5172413793103</v>
      </c>
      <c r="AG78" s="16">
        <f t="shared" si="38"/>
        <v>858.5252059308073</v>
      </c>
      <c r="AH78" s="16">
        <f t="shared" si="39"/>
        <v>847.2839463733243</v>
      </c>
      <c r="AI78" s="16">
        <f t="shared" si="40"/>
        <v>696.9850911098841</v>
      </c>
      <c r="AJ78" s="13" t="s">
        <v>56</v>
      </c>
      <c r="AK78" s="20" t="e">
        <f>VLOOKUP(B78,prot!A:H,8,FALSE)*$D78</f>
        <v>#N/A</v>
      </c>
      <c r="AL78" s="10" t="b">
        <f t="shared" si="30"/>
        <v>1</v>
      </c>
      <c r="AM78" s="9">
        <f>IF(AL78,0,AK78)</f>
        <v>0</v>
      </c>
    </row>
    <row r="79" spans="1:39" ht="12.75" customHeight="1">
      <c r="A79" s="7">
        <v>4</v>
      </c>
      <c r="B79" s="4" t="s">
        <v>18</v>
      </c>
      <c r="C79" s="5">
        <v>1946</v>
      </c>
      <c r="D79" s="37">
        <f>VLOOKUP(C79,коэфф!A:C,3,FALSE)</f>
        <v>1.077</v>
      </c>
      <c r="E79" s="42">
        <v>735.5653052972099</v>
      </c>
      <c r="F79" s="42">
        <v>963.762087490407</v>
      </c>
      <c r="G79" s="19">
        <v>963.6808695652172</v>
      </c>
      <c r="H79" s="19"/>
      <c r="I79" s="19">
        <v>773.8860939724727</v>
      </c>
      <c r="J79" s="19">
        <v>926.9892857142858</v>
      </c>
      <c r="K79" s="19">
        <v>1012.0199755401546</v>
      </c>
      <c r="L79" s="19">
        <v>1073.3818589025757</v>
      </c>
      <c r="M79" s="19" t="s">
        <v>81</v>
      </c>
      <c r="N79" s="19">
        <v>978.0413476263399</v>
      </c>
      <c r="O79" s="19">
        <v>840.662739322533</v>
      </c>
      <c r="P79" s="19">
        <v>786.680508881421</v>
      </c>
      <c r="Q79" s="19">
        <v>351.9643675235428</v>
      </c>
      <c r="R79" s="1"/>
      <c r="S79" s="19">
        <v>708.9274169850132</v>
      </c>
      <c r="T79" s="19">
        <v>652.5220125786162</v>
      </c>
      <c r="U79" s="19">
        <v>940.6545527156549</v>
      </c>
      <c r="V79" s="19">
        <v>964.1853459972865</v>
      </c>
      <c r="W79" s="19">
        <f>SUM(E79:V79)</f>
        <v>12672.923768112729</v>
      </c>
      <c r="X79" s="29">
        <f>SUMIF(Z79:AH79,"&gt;0")</f>
        <v>8663.378062874455</v>
      </c>
      <c r="Y79" s="22">
        <f>IF(AM79=0,"",AM79)</f>
      </c>
      <c r="Z79" s="16">
        <f t="shared" si="31"/>
        <v>1073.3818589025757</v>
      </c>
      <c r="AA79" s="16">
        <f t="shared" si="32"/>
        <v>1012.0199755401546</v>
      </c>
      <c r="AB79" s="16">
        <f t="shared" si="33"/>
        <v>978.0413476263399</v>
      </c>
      <c r="AC79" s="16">
        <f t="shared" si="34"/>
        <v>964.1853459972865</v>
      </c>
      <c r="AD79" s="16">
        <f t="shared" si="35"/>
        <v>963.762087490407</v>
      </c>
      <c r="AE79" s="16">
        <f t="shared" si="36"/>
        <v>963.6808695652172</v>
      </c>
      <c r="AF79" s="16">
        <f t="shared" si="37"/>
        <v>940.6545527156549</v>
      </c>
      <c r="AG79" s="16">
        <f t="shared" si="38"/>
        <v>926.9892857142858</v>
      </c>
      <c r="AH79" s="16">
        <f t="shared" si="39"/>
        <v>840.662739322533</v>
      </c>
      <c r="AI79" s="16">
        <f t="shared" si="40"/>
        <v>786.680508881421</v>
      </c>
      <c r="AJ79" s="13" t="s">
        <v>56</v>
      </c>
      <c r="AK79" s="20" t="e">
        <f>VLOOKUP(B79,prot!A:H,8,FALSE)*$D79</f>
        <v>#N/A</v>
      </c>
      <c r="AL79" s="10" t="b">
        <f t="shared" si="30"/>
        <v>1</v>
      </c>
      <c r="AM79" s="9">
        <f>IF(AL79,0,AK79)</f>
        <v>0</v>
      </c>
    </row>
    <row r="80" spans="1:39" ht="15" customHeight="1">
      <c r="A80" s="7">
        <v>5</v>
      </c>
      <c r="B80" s="4" t="s">
        <v>85</v>
      </c>
      <c r="C80" s="5">
        <v>1951</v>
      </c>
      <c r="D80" s="37">
        <f>VLOOKUP(C80,коэфф!A:C,3,FALSE)</f>
        <v>1</v>
      </c>
      <c r="E80" s="42" t="s">
        <v>81</v>
      </c>
      <c r="F80" s="42" t="s">
        <v>81</v>
      </c>
      <c r="G80" s="19" t="s">
        <v>81</v>
      </c>
      <c r="H80" s="19"/>
      <c r="I80" s="19" t="s">
        <v>81</v>
      </c>
      <c r="J80" s="19" t="s">
        <v>81</v>
      </c>
      <c r="K80" s="19">
        <v>792</v>
      </c>
      <c r="L80" s="19">
        <v>826</v>
      </c>
      <c r="M80" s="19">
        <v>748</v>
      </c>
      <c r="N80" s="19">
        <v>868</v>
      </c>
      <c r="O80" s="19">
        <v>793</v>
      </c>
      <c r="P80" s="19">
        <v>770.3797468354429</v>
      </c>
      <c r="Q80" s="19">
        <v>416.0725858716785</v>
      </c>
      <c r="R80" s="1"/>
      <c r="S80" s="19" t="s">
        <v>81</v>
      </c>
      <c r="T80" s="19">
        <v>545.7979225684608</v>
      </c>
      <c r="U80" s="19">
        <v>801.9801980198021</v>
      </c>
      <c r="V80" s="19">
        <v>822.6932668329177</v>
      </c>
      <c r="W80" s="19">
        <f>SUM(E80:V80)</f>
        <v>7383.923720128303</v>
      </c>
      <c r="X80" s="29">
        <f>SUMIF(Z80:AH80,"&gt;0")</f>
        <v>6967.8511342566235</v>
      </c>
      <c r="Y80" s="22">
        <f t="shared" si="41"/>
      </c>
      <c r="Z80" s="16">
        <f t="shared" si="31"/>
        <v>868</v>
      </c>
      <c r="AA80" s="16">
        <f t="shared" si="32"/>
        <v>826</v>
      </c>
      <c r="AB80" s="16">
        <f t="shared" si="33"/>
        <v>822.6932668329177</v>
      </c>
      <c r="AC80" s="16">
        <f t="shared" si="34"/>
        <v>801.9801980198021</v>
      </c>
      <c r="AD80" s="16">
        <f t="shared" si="35"/>
        <v>793</v>
      </c>
      <c r="AE80" s="16">
        <f t="shared" si="36"/>
        <v>792</v>
      </c>
      <c r="AF80" s="16">
        <f t="shared" si="37"/>
        <v>770.3797468354429</v>
      </c>
      <c r="AG80" s="16">
        <f t="shared" si="38"/>
        <v>748</v>
      </c>
      <c r="AH80" s="16">
        <f t="shared" si="39"/>
        <v>545.7979225684608</v>
      </c>
      <c r="AI80" s="16">
        <f t="shared" si="40"/>
        <v>416.0725858716785</v>
      </c>
      <c r="AJ80" s="13" t="s">
        <v>56</v>
      </c>
      <c r="AK80" s="20" t="e">
        <f>VLOOKUP(B80,prot!A:H,8,FALSE)*$D80</f>
        <v>#N/A</v>
      </c>
      <c r="AL80" s="10" t="b">
        <f t="shared" si="30"/>
        <v>1</v>
      </c>
      <c r="AM80" s="9">
        <f>IF(AL80,0,AK80)</f>
        <v>0</v>
      </c>
    </row>
    <row r="81" spans="1:39" ht="12.75" customHeight="1">
      <c r="A81" s="7">
        <v>6</v>
      </c>
      <c r="B81" s="4" t="s">
        <v>45</v>
      </c>
      <c r="C81" s="5">
        <v>1945</v>
      </c>
      <c r="D81" s="37">
        <f>VLOOKUP(C81,коэфф!A:C,3,FALSE)</f>
        <v>1.093</v>
      </c>
      <c r="E81" s="42" t="s">
        <v>81</v>
      </c>
      <c r="F81" s="42" t="s">
        <v>81</v>
      </c>
      <c r="G81" s="19">
        <v>1006.5903937947494</v>
      </c>
      <c r="H81" s="19"/>
      <c r="I81" s="19" t="s">
        <v>81</v>
      </c>
      <c r="J81" s="19" t="s">
        <v>81</v>
      </c>
      <c r="K81" s="19">
        <v>799.0374246749128</v>
      </c>
      <c r="L81" s="19">
        <v>1030.1129544652313</v>
      </c>
      <c r="M81" s="19">
        <v>912.6871987145154</v>
      </c>
      <c r="N81" s="19">
        <v>740.9110653863739</v>
      </c>
      <c r="O81" s="19">
        <v>810.9519365375642</v>
      </c>
      <c r="P81" s="19" t="s">
        <v>81</v>
      </c>
      <c r="Q81" s="19" t="s">
        <v>81</v>
      </c>
      <c r="R81" s="1"/>
      <c r="S81" s="19">
        <v>705.3644482857966</v>
      </c>
      <c r="T81" s="19" t="s">
        <v>81</v>
      </c>
      <c r="U81" s="19" t="s">
        <v>81</v>
      </c>
      <c r="V81" s="19">
        <v>611.1537288135595</v>
      </c>
      <c r="W81" s="19">
        <f>SUM(E81:V81)</f>
        <v>6616.809150672703</v>
      </c>
      <c r="X81" s="29">
        <f>SUMIF(Z81:AH81,"&gt;0")</f>
        <v>6616.809150672702</v>
      </c>
      <c r="Y81" s="22">
        <f t="shared" si="41"/>
      </c>
      <c r="Z81" s="16">
        <f t="shared" si="31"/>
        <v>1030.1129544652313</v>
      </c>
      <c r="AA81" s="16">
        <f t="shared" si="32"/>
        <v>1006.5903937947494</v>
      </c>
      <c r="AB81" s="16">
        <f t="shared" si="33"/>
        <v>912.6871987145154</v>
      </c>
      <c r="AC81" s="16">
        <f t="shared" si="34"/>
        <v>810.9519365375642</v>
      </c>
      <c r="AD81" s="16">
        <f t="shared" si="35"/>
        <v>799.0374246749128</v>
      </c>
      <c r="AE81" s="16">
        <f t="shared" si="36"/>
        <v>740.9110653863739</v>
      </c>
      <c r="AF81" s="16">
        <f t="shared" si="37"/>
        <v>705.3644482857966</v>
      </c>
      <c r="AG81" s="16">
        <f t="shared" si="38"/>
        <v>611.1537288135595</v>
      </c>
      <c r="AH81" s="16" t="e">
        <f t="shared" si="39"/>
        <v>#NUM!</v>
      </c>
      <c r="AI81" s="16" t="e">
        <f t="shared" si="40"/>
        <v>#NUM!</v>
      </c>
      <c r="AJ81" s="13" t="s">
        <v>56</v>
      </c>
      <c r="AK81" s="20" t="e">
        <f>VLOOKUP(B81,prot!A:H,8,FALSE)*$D81</f>
        <v>#N/A</v>
      </c>
      <c r="AL81" s="10" t="b">
        <f t="shared" si="30"/>
        <v>1</v>
      </c>
      <c r="AM81" s="9">
        <f>IF(AL81,0,AK81)</f>
        <v>0</v>
      </c>
    </row>
    <row r="82" spans="1:39" ht="12.75" customHeight="1">
      <c r="A82" s="7">
        <v>7</v>
      </c>
      <c r="B82" s="4" t="s">
        <v>135</v>
      </c>
      <c r="C82" s="5">
        <v>1950</v>
      </c>
      <c r="D82" s="37">
        <f>VLOOKUP(C82,коэфф!A:C,3,FALSE)</f>
        <v>1.015</v>
      </c>
      <c r="E82" s="42" t="s">
        <v>81</v>
      </c>
      <c r="F82" s="42" t="s">
        <v>81</v>
      </c>
      <c r="G82" s="19" t="s">
        <v>81</v>
      </c>
      <c r="H82" s="19"/>
      <c r="I82" s="19" t="s">
        <v>81</v>
      </c>
      <c r="J82" s="19" t="s">
        <v>81</v>
      </c>
      <c r="K82" s="19">
        <v>953.3720456397717</v>
      </c>
      <c r="L82" s="19">
        <v>956.6007765619484</v>
      </c>
      <c r="M82" s="19">
        <v>813.1474820143887</v>
      </c>
      <c r="N82" s="19">
        <v>949.9605429292927</v>
      </c>
      <c r="O82" s="19">
        <v>889.6637265711134</v>
      </c>
      <c r="P82" s="19" t="s">
        <v>81</v>
      </c>
      <c r="Q82" s="19" t="s">
        <v>81</v>
      </c>
      <c r="R82" s="1"/>
      <c r="S82" s="19" t="s">
        <v>81</v>
      </c>
      <c r="T82" s="19" t="s">
        <v>81</v>
      </c>
      <c r="U82" s="19">
        <v>685.9718788627935</v>
      </c>
      <c r="V82" s="19">
        <v>822.9257802899975</v>
      </c>
      <c r="W82" s="19">
        <f>SUM(E82:V82)</f>
        <v>6071.642232869306</v>
      </c>
      <c r="X82" s="29">
        <f>SUMIF(Z82:AH82,"&gt;0")</f>
        <v>6071.642232869306</v>
      </c>
      <c r="Y82" s="22">
        <f t="shared" si="41"/>
      </c>
      <c r="Z82" s="16">
        <f t="shared" si="31"/>
        <v>956.6007765619484</v>
      </c>
      <c r="AA82" s="16">
        <f t="shared" si="32"/>
        <v>953.3720456397717</v>
      </c>
      <c r="AB82" s="16">
        <f t="shared" si="33"/>
        <v>949.9605429292927</v>
      </c>
      <c r="AC82" s="16">
        <f t="shared" si="34"/>
        <v>889.6637265711134</v>
      </c>
      <c r="AD82" s="16">
        <f t="shared" si="35"/>
        <v>822.9257802899975</v>
      </c>
      <c r="AE82" s="16">
        <f t="shared" si="36"/>
        <v>813.1474820143887</v>
      </c>
      <c r="AF82" s="16">
        <f t="shared" si="37"/>
        <v>685.9718788627935</v>
      </c>
      <c r="AG82" s="16" t="e">
        <f t="shared" si="38"/>
        <v>#NUM!</v>
      </c>
      <c r="AH82" s="16" t="e">
        <f t="shared" si="39"/>
        <v>#NUM!</v>
      </c>
      <c r="AI82" s="16" t="e">
        <f t="shared" si="40"/>
        <v>#NUM!</v>
      </c>
      <c r="AJ82" s="13" t="s">
        <v>56</v>
      </c>
      <c r="AK82" s="20" t="e">
        <f>VLOOKUP(B82,prot!A:H,8,FALSE)*$D82</f>
        <v>#N/A</v>
      </c>
      <c r="AL82" s="10" t="b">
        <f t="shared" si="30"/>
        <v>1</v>
      </c>
      <c r="AM82" s="9">
        <f>IF(AL82,0,AK82)</f>
        <v>0</v>
      </c>
    </row>
    <row r="83" spans="1:39" ht="12.75" customHeight="1">
      <c r="A83" s="7">
        <v>8</v>
      </c>
      <c r="B83" s="4" t="s">
        <v>44</v>
      </c>
      <c r="C83" s="5">
        <v>1947</v>
      </c>
      <c r="D83" s="37">
        <f>VLOOKUP(C83,коэфф!A:C,3,FALSE)</f>
        <v>1.061</v>
      </c>
      <c r="E83" s="42">
        <v>609.9486044928524</v>
      </c>
      <c r="F83" s="42">
        <v>746.1556091676719</v>
      </c>
      <c r="G83" s="19" t="s">
        <v>81</v>
      </c>
      <c r="H83" s="19"/>
      <c r="I83" s="19" t="s">
        <v>81</v>
      </c>
      <c r="J83" s="19" t="s">
        <v>81</v>
      </c>
      <c r="K83" s="19" t="s">
        <v>81</v>
      </c>
      <c r="L83" s="19" t="s">
        <v>81</v>
      </c>
      <c r="M83" s="19" t="s">
        <v>81</v>
      </c>
      <c r="N83" s="19" t="s">
        <v>81</v>
      </c>
      <c r="O83" s="19" t="s">
        <v>81</v>
      </c>
      <c r="P83" s="19">
        <v>590.9981695039355</v>
      </c>
      <c r="Q83" s="19" t="s">
        <v>81</v>
      </c>
      <c r="R83" s="1"/>
      <c r="S83" s="19">
        <v>620.8568443051201</v>
      </c>
      <c r="T83" s="19">
        <v>754.0830003074085</v>
      </c>
      <c r="U83" s="19">
        <v>631.231501632209</v>
      </c>
      <c r="V83" s="19">
        <v>767.7646413687213</v>
      </c>
      <c r="W83" s="19">
        <f>SUM(E83:V83)</f>
        <v>4721.038370777918</v>
      </c>
      <c r="X83" s="29">
        <f>SUMIF(Z83:AH83,"&gt;0")</f>
        <v>4721.038370777918</v>
      </c>
      <c r="Y83" s="22">
        <f t="shared" si="41"/>
      </c>
      <c r="Z83" s="16">
        <f t="shared" si="31"/>
        <v>767.7646413687213</v>
      </c>
      <c r="AA83" s="16">
        <f t="shared" si="32"/>
        <v>754.0830003074085</v>
      </c>
      <c r="AB83" s="16">
        <f t="shared" si="33"/>
        <v>746.1556091676719</v>
      </c>
      <c r="AC83" s="16">
        <f t="shared" si="34"/>
        <v>631.231501632209</v>
      </c>
      <c r="AD83" s="16">
        <f t="shared" si="35"/>
        <v>620.8568443051201</v>
      </c>
      <c r="AE83" s="16">
        <f t="shared" si="36"/>
        <v>609.9486044928524</v>
      </c>
      <c r="AF83" s="16">
        <f t="shared" si="37"/>
        <v>590.9981695039355</v>
      </c>
      <c r="AG83" s="16" t="e">
        <f t="shared" si="38"/>
        <v>#NUM!</v>
      </c>
      <c r="AH83" s="16" t="e">
        <f t="shared" si="39"/>
        <v>#NUM!</v>
      </c>
      <c r="AI83" s="16" t="e">
        <f t="shared" si="40"/>
        <v>#NUM!</v>
      </c>
      <c r="AJ83" s="13" t="s">
        <v>56</v>
      </c>
      <c r="AK83" s="20" t="e">
        <f>VLOOKUP(B83,prot!A:H,8,FALSE)*$D83</f>
        <v>#N/A</v>
      </c>
      <c r="AL83" s="10" t="b">
        <f t="shared" si="30"/>
        <v>1</v>
      </c>
      <c r="AM83" s="9">
        <f aca="true" t="shared" si="42" ref="AM83:AM90">IF(AL83,0,AK83)</f>
        <v>0</v>
      </c>
    </row>
    <row r="84" spans="1:39" ht="12.75" customHeight="1">
      <c r="A84" s="7">
        <v>9</v>
      </c>
      <c r="B84" s="4" t="s">
        <v>40</v>
      </c>
      <c r="C84" s="5">
        <v>1938</v>
      </c>
      <c r="D84" s="37">
        <f>VLOOKUP(C84,коэфф!A:C,3,FALSE)</f>
        <v>1.221</v>
      </c>
      <c r="E84" s="42" t="s">
        <v>81</v>
      </c>
      <c r="F84" s="42" t="s">
        <v>81</v>
      </c>
      <c r="G84" s="19" t="s">
        <v>81</v>
      </c>
      <c r="H84" s="19"/>
      <c r="I84" s="19" t="s">
        <v>81</v>
      </c>
      <c r="J84" s="19" t="s">
        <v>81</v>
      </c>
      <c r="K84" s="19" t="s">
        <v>81</v>
      </c>
      <c r="L84" s="19">
        <v>623.6981059881385</v>
      </c>
      <c r="M84" s="19">
        <v>581.9440538061756</v>
      </c>
      <c r="N84" s="19">
        <v>705.292226767972</v>
      </c>
      <c r="O84" s="19">
        <v>476.6486619199607</v>
      </c>
      <c r="P84" s="19" t="s">
        <v>81</v>
      </c>
      <c r="Q84" s="19" t="s">
        <v>81</v>
      </c>
      <c r="R84" s="1"/>
      <c r="S84" s="19">
        <v>534</v>
      </c>
      <c r="T84" s="19">
        <v>701.3545341614906</v>
      </c>
      <c r="U84" s="19">
        <v>469.3017574692443</v>
      </c>
      <c r="V84" s="19">
        <v>594.9016393442624</v>
      </c>
      <c r="W84" s="19">
        <f>SUM(E84:V84)</f>
        <v>4687.140979457244</v>
      </c>
      <c r="X84" s="29">
        <f>SUMIF(Z84:AH84,"&gt;0")</f>
        <v>4687.140979457244</v>
      </c>
      <c r="Y84" s="22">
        <f t="shared" si="41"/>
      </c>
      <c r="Z84" s="16">
        <f t="shared" si="31"/>
        <v>705.292226767972</v>
      </c>
      <c r="AA84" s="16">
        <f t="shared" si="32"/>
        <v>701.3545341614906</v>
      </c>
      <c r="AB84" s="16">
        <f t="shared" si="33"/>
        <v>623.6981059881385</v>
      </c>
      <c r="AC84" s="16">
        <f t="shared" si="34"/>
        <v>594.9016393442624</v>
      </c>
      <c r="AD84" s="16">
        <f t="shared" si="35"/>
        <v>581.9440538061756</v>
      </c>
      <c r="AE84" s="16">
        <f t="shared" si="36"/>
        <v>534</v>
      </c>
      <c r="AF84" s="16">
        <f t="shared" si="37"/>
        <v>476.6486619199607</v>
      </c>
      <c r="AG84" s="16">
        <f t="shared" si="38"/>
        <v>469.3017574692443</v>
      </c>
      <c r="AH84" s="16" t="e">
        <f t="shared" si="39"/>
        <v>#NUM!</v>
      </c>
      <c r="AI84" s="16" t="e">
        <f t="shared" si="40"/>
        <v>#NUM!</v>
      </c>
      <c r="AJ84" s="13" t="s">
        <v>56</v>
      </c>
      <c r="AK84" s="20" t="e">
        <f>VLOOKUP(B84,prot!A:H,8,FALSE)*$D84</f>
        <v>#N/A</v>
      </c>
      <c r="AL84" s="10" t="b">
        <f t="shared" si="30"/>
        <v>1</v>
      </c>
      <c r="AM84" s="9">
        <f t="shared" si="42"/>
        <v>0</v>
      </c>
    </row>
    <row r="85" spans="1:39" ht="12.75" customHeight="1">
      <c r="A85" s="7">
        <v>10</v>
      </c>
      <c r="B85" s="4" t="s">
        <v>126</v>
      </c>
      <c r="C85" s="5">
        <v>1948</v>
      </c>
      <c r="D85" s="37">
        <f>VLOOKUP(C85,коэфф!A:C,3,FALSE)</f>
        <v>1.045</v>
      </c>
      <c r="E85" s="42" t="s">
        <v>81</v>
      </c>
      <c r="F85" s="42" t="s">
        <v>81</v>
      </c>
      <c r="G85" s="19">
        <v>1031.3027493606137</v>
      </c>
      <c r="H85" s="19"/>
      <c r="I85" s="19" t="s">
        <v>81</v>
      </c>
      <c r="J85" s="19" t="s">
        <v>81</v>
      </c>
      <c r="K85" s="19">
        <v>923.2368723648906</v>
      </c>
      <c r="L85" s="19">
        <v>865.4311414392059</v>
      </c>
      <c r="M85" s="19">
        <v>837.611825192802</v>
      </c>
      <c r="N85" s="19" t="s">
        <v>81</v>
      </c>
      <c r="O85" s="19" t="s">
        <v>81</v>
      </c>
      <c r="P85" s="19" t="s">
        <v>81</v>
      </c>
      <c r="Q85" s="19" t="s">
        <v>81</v>
      </c>
      <c r="R85" s="1"/>
      <c r="S85" s="19" t="s">
        <v>81</v>
      </c>
      <c r="T85" s="19">
        <v>746.3824528884768</v>
      </c>
      <c r="U85" s="19" t="s">
        <v>81</v>
      </c>
      <c r="V85" s="19" t="s">
        <v>81</v>
      </c>
      <c r="W85" s="19">
        <f>SUM(E85:V85)</f>
        <v>4403.965041245989</v>
      </c>
      <c r="X85" s="29">
        <f>SUMIF(Z85:AH85,"&gt;0")</f>
        <v>4403.965041245989</v>
      </c>
      <c r="Y85" s="22">
        <f t="shared" si="41"/>
      </c>
      <c r="Z85" s="16">
        <f t="shared" si="31"/>
        <v>1031.3027493606137</v>
      </c>
      <c r="AA85" s="16">
        <f t="shared" si="32"/>
        <v>923.2368723648906</v>
      </c>
      <c r="AB85" s="16">
        <f t="shared" si="33"/>
        <v>865.4311414392059</v>
      </c>
      <c r="AC85" s="16">
        <f t="shared" si="34"/>
        <v>837.611825192802</v>
      </c>
      <c r="AD85" s="16">
        <f t="shared" si="35"/>
        <v>746.3824528884768</v>
      </c>
      <c r="AE85" s="16" t="e">
        <f t="shared" si="36"/>
        <v>#NUM!</v>
      </c>
      <c r="AF85" s="16" t="e">
        <f t="shared" si="37"/>
        <v>#NUM!</v>
      </c>
      <c r="AG85" s="16" t="e">
        <f t="shared" si="38"/>
        <v>#NUM!</v>
      </c>
      <c r="AH85" s="16" t="e">
        <f t="shared" si="39"/>
        <v>#NUM!</v>
      </c>
      <c r="AI85" s="16" t="e">
        <f t="shared" si="40"/>
        <v>#NUM!</v>
      </c>
      <c r="AJ85" s="13" t="s">
        <v>56</v>
      </c>
      <c r="AK85" s="20" t="e">
        <f>VLOOKUP(B85,prot!A:H,8,FALSE)*$D85</f>
        <v>#N/A</v>
      </c>
      <c r="AL85" s="10" t="b">
        <f t="shared" si="30"/>
        <v>1</v>
      </c>
      <c r="AM85" s="9">
        <f t="shared" si="42"/>
        <v>0</v>
      </c>
    </row>
    <row r="86" spans="1:39" ht="12.75" customHeight="1">
      <c r="A86" s="7">
        <v>11</v>
      </c>
      <c r="B86" s="4" t="s">
        <v>7</v>
      </c>
      <c r="C86" s="5">
        <v>1951</v>
      </c>
      <c r="D86" s="37">
        <f>VLOOKUP(C86,коэфф!A:C,3,FALSE)</f>
        <v>1</v>
      </c>
      <c r="E86" s="42"/>
      <c r="F86" s="42"/>
      <c r="G86" s="19">
        <v>828</v>
      </c>
      <c r="H86" s="19"/>
      <c r="I86" s="19"/>
      <c r="J86" s="19"/>
      <c r="K86" s="19">
        <v>977</v>
      </c>
      <c r="L86" s="19">
        <v>875</v>
      </c>
      <c r="M86" s="19">
        <v>813</v>
      </c>
      <c r="N86" s="19" t="s">
        <v>81</v>
      </c>
      <c r="O86" s="19" t="s">
        <v>81</v>
      </c>
      <c r="P86" s="19" t="s">
        <v>81</v>
      </c>
      <c r="Q86" s="19" t="s">
        <v>81</v>
      </c>
      <c r="R86" s="1"/>
      <c r="S86" s="19">
        <v>876.7123287671233</v>
      </c>
      <c r="T86" s="19" t="s">
        <v>81</v>
      </c>
      <c r="U86" s="19" t="s">
        <v>81</v>
      </c>
      <c r="V86" s="19" t="s">
        <v>81</v>
      </c>
      <c r="W86" s="19">
        <f>SUM(E86:V86)</f>
        <v>4369.712328767123</v>
      </c>
      <c r="X86" s="29">
        <f>SUMIF(Z86:AH86,"&gt;0")</f>
        <v>4369.712328767124</v>
      </c>
      <c r="Y86" s="22">
        <f t="shared" si="41"/>
      </c>
      <c r="Z86" s="16">
        <f t="shared" si="31"/>
        <v>977</v>
      </c>
      <c r="AA86" s="16">
        <f t="shared" si="32"/>
        <v>876.7123287671233</v>
      </c>
      <c r="AB86" s="16">
        <f t="shared" si="33"/>
        <v>875</v>
      </c>
      <c r="AC86" s="16">
        <f t="shared" si="34"/>
        <v>828</v>
      </c>
      <c r="AD86" s="16">
        <f t="shared" si="35"/>
        <v>813</v>
      </c>
      <c r="AE86" s="16" t="e">
        <f t="shared" si="36"/>
        <v>#NUM!</v>
      </c>
      <c r="AF86" s="16" t="e">
        <f t="shared" si="37"/>
        <v>#NUM!</v>
      </c>
      <c r="AG86" s="16" t="e">
        <f t="shared" si="38"/>
        <v>#NUM!</v>
      </c>
      <c r="AH86" s="16" t="e">
        <f t="shared" si="39"/>
        <v>#NUM!</v>
      </c>
      <c r="AI86" s="16" t="e">
        <f t="shared" si="40"/>
        <v>#NUM!</v>
      </c>
      <c r="AJ86" s="13" t="s">
        <v>56</v>
      </c>
      <c r="AK86" s="20" t="e">
        <f>VLOOKUP(B86,prot!A:H,8,FALSE)*$D86</f>
        <v>#N/A</v>
      </c>
      <c r="AL86" s="10" t="b">
        <f t="shared" si="30"/>
        <v>1</v>
      </c>
      <c r="AM86" s="9">
        <f t="shared" si="42"/>
        <v>0</v>
      </c>
    </row>
    <row r="87" spans="1:39" ht="12.75" customHeight="1">
      <c r="A87" s="7">
        <v>12</v>
      </c>
      <c r="B87" s="4" t="s">
        <v>86</v>
      </c>
      <c r="C87" s="5">
        <v>1950</v>
      </c>
      <c r="D87" s="37">
        <f>VLOOKUP(C87,коэфф!A:C,3,FALSE)</f>
        <v>1.015</v>
      </c>
      <c r="E87" s="42">
        <v>560.0571708591963</v>
      </c>
      <c r="F87" s="42">
        <v>932.6162332545312</v>
      </c>
      <c r="G87" s="19" t="s">
        <v>81</v>
      </c>
      <c r="H87" s="19"/>
      <c r="I87" s="19">
        <v>940.4589963280292</v>
      </c>
      <c r="J87" s="19">
        <v>799.7687996263429</v>
      </c>
      <c r="K87" s="19" t="s">
        <v>81</v>
      </c>
      <c r="L87" s="19" t="s">
        <v>81</v>
      </c>
      <c r="M87" s="19" t="s">
        <v>81</v>
      </c>
      <c r="N87" s="19" t="s">
        <v>81</v>
      </c>
      <c r="O87" s="19" t="s">
        <v>81</v>
      </c>
      <c r="P87" s="19">
        <v>1014.9999999999999</v>
      </c>
      <c r="Q87" s="19" t="s">
        <v>81</v>
      </c>
      <c r="R87" s="1"/>
      <c r="S87" s="19" t="s">
        <v>81</v>
      </c>
      <c r="T87" s="19" t="s">
        <v>81</v>
      </c>
      <c r="U87" s="19" t="s">
        <v>81</v>
      </c>
      <c r="V87" s="19" t="s">
        <v>81</v>
      </c>
      <c r="W87" s="19">
        <f>SUM(E87:V87)</f>
        <v>4247.9012000681</v>
      </c>
      <c r="X87" s="29">
        <f>SUMIF(Z87:AH87,"&gt;0")</f>
        <v>4247.9012000681</v>
      </c>
      <c r="Y87" s="22">
        <f t="shared" si="41"/>
      </c>
      <c r="Z87" s="16">
        <f t="shared" si="31"/>
        <v>1014.9999999999999</v>
      </c>
      <c r="AA87" s="16">
        <f t="shared" si="32"/>
        <v>940.4589963280292</v>
      </c>
      <c r="AB87" s="16">
        <f t="shared" si="33"/>
        <v>932.6162332545312</v>
      </c>
      <c r="AC87" s="16">
        <f t="shared" si="34"/>
        <v>799.7687996263429</v>
      </c>
      <c r="AD87" s="16">
        <f t="shared" si="35"/>
        <v>560.0571708591963</v>
      </c>
      <c r="AE87" s="16" t="e">
        <f t="shared" si="36"/>
        <v>#NUM!</v>
      </c>
      <c r="AF87" s="16" t="e">
        <f t="shared" si="37"/>
        <v>#NUM!</v>
      </c>
      <c r="AG87" s="16" t="e">
        <f t="shared" si="38"/>
        <v>#NUM!</v>
      </c>
      <c r="AH87" s="16" t="e">
        <f t="shared" si="39"/>
        <v>#NUM!</v>
      </c>
      <c r="AI87" s="16" t="e">
        <f t="shared" si="40"/>
        <v>#NUM!</v>
      </c>
      <c r="AJ87" s="13" t="s">
        <v>56</v>
      </c>
      <c r="AK87" s="20" t="e">
        <f>VLOOKUP(B87,prot!A:H,8,FALSE)*$D87</f>
        <v>#N/A</v>
      </c>
      <c r="AL87" s="10" t="b">
        <f aca="true" t="shared" si="43" ref="AL87:AL92">ISERROR(AK87)</f>
        <v>1</v>
      </c>
      <c r="AM87" s="9">
        <f t="shared" si="42"/>
        <v>0</v>
      </c>
    </row>
    <row r="88" spans="1:39" ht="12.75" customHeight="1">
      <c r="A88" s="7">
        <v>13</v>
      </c>
      <c r="B88" s="4" t="s">
        <v>99</v>
      </c>
      <c r="C88" s="5">
        <v>1944</v>
      </c>
      <c r="D88" s="37">
        <f>VLOOKUP(C88,коэфф!A:C,3,FALSE)</f>
        <v>1.11</v>
      </c>
      <c r="E88" s="42" t="s">
        <v>81</v>
      </c>
      <c r="F88" s="42" t="s">
        <v>81</v>
      </c>
      <c r="G88" s="19">
        <v>801.7243799719234</v>
      </c>
      <c r="H88" s="19"/>
      <c r="I88" s="19" t="s">
        <v>81</v>
      </c>
      <c r="J88" s="19" t="s">
        <v>81</v>
      </c>
      <c r="K88" s="19">
        <v>748.1140350877193</v>
      </c>
      <c r="L88" s="19" t="s">
        <v>81</v>
      </c>
      <c r="M88" s="19" t="s">
        <v>81</v>
      </c>
      <c r="N88" s="19" t="s">
        <v>81</v>
      </c>
      <c r="O88" s="19" t="s">
        <v>81</v>
      </c>
      <c r="P88" s="19">
        <v>633.4827456864217</v>
      </c>
      <c r="Q88" s="19" t="s">
        <v>81</v>
      </c>
      <c r="R88" s="1"/>
      <c r="S88" s="19" t="s">
        <v>81</v>
      </c>
      <c r="T88" s="19">
        <v>495.42857142857144</v>
      </c>
      <c r="U88" s="19">
        <v>696.1772297103528</v>
      </c>
      <c r="V88" s="19">
        <v>784.1306209850109</v>
      </c>
      <c r="W88" s="19">
        <f>SUM(E88:V88)</f>
        <v>4159.057582869999</v>
      </c>
      <c r="X88" s="29">
        <f>SUMIF(Z88:AH88,"&gt;0")</f>
        <v>4159.057582869999</v>
      </c>
      <c r="Y88" s="22">
        <f t="shared" si="41"/>
      </c>
      <c r="Z88" s="16">
        <f t="shared" si="31"/>
        <v>801.7243799719234</v>
      </c>
      <c r="AA88" s="16">
        <f t="shared" si="32"/>
        <v>784.1306209850109</v>
      </c>
      <c r="AB88" s="16">
        <f t="shared" si="33"/>
        <v>748.1140350877193</v>
      </c>
      <c r="AC88" s="16">
        <f t="shared" si="34"/>
        <v>696.1772297103528</v>
      </c>
      <c r="AD88" s="16">
        <f t="shared" si="35"/>
        <v>633.4827456864217</v>
      </c>
      <c r="AE88" s="16">
        <f t="shared" si="36"/>
        <v>495.42857142857144</v>
      </c>
      <c r="AF88" s="16" t="e">
        <f t="shared" si="37"/>
        <v>#NUM!</v>
      </c>
      <c r="AG88" s="16" t="e">
        <f t="shared" si="38"/>
        <v>#NUM!</v>
      </c>
      <c r="AH88" s="16" t="e">
        <f t="shared" si="39"/>
        <v>#NUM!</v>
      </c>
      <c r="AI88" s="16" t="e">
        <f t="shared" si="40"/>
        <v>#NUM!</v>
      </c>
      <c r="AJ88" s="13" t="s">
        <v>56</v>
      </c>
      <c r="AK88" s="20" t="e">
        <f>VLOOKUP(B88,prot!A:H,8,FALSE)*$D88</f>
        <v>#N/A</v>
      </c>
      <c r="AL88" s="10" t="b">
        <f t="shared" si="43"/>
        <v>1</v>
      </c>
      <c r="AM88" s="9">
        <f t="shared" si="42"/>
        <v>0</v>
      </c>
    </row>
    <row r="89" spans="1:39" ht="12.75" customHeight="1">
      <c r="A89" s="7">
        <v>14</v>
      </c>
      <c r="B89" s="4" t="s">
        <v>84</v>
      </c>
      <c r="C89" s="5">
        <v>1938</v>
      </c>
      <c r="D89" s="37">
        <f>VLOOKUP(C89,коэфф!A:C,3,FALSE)</f>
        <v>1.221</v>
      </c>
      <c r="E89" s="42" t="s">
        <v>81</v>
      </c>
      <c r="F89" s="42" t="s">
        <v>81</v>
      </c>
      <c r="G89" s="19">
        <v>700.4696153131388</v>
      </c>
      <c r="H89" s="19"/>
      <c r="I89" s="19" t="s">
        <v>81</v>
      </c>
      <c r="J89" s="19" t="s">
        <v>81</v>
      </c>
      <c r="K89" s="19">
        <v>912.2868719611021</v>
      </c>
      <c r="L89" s="19">
        <v>808.3486238532112</v>
      </c>
      <c r="M89" s="19">
        <v>833.4233800350264</v>
      </c>
      <c r="N89" s="19">
        <v>881.4864864864866</v>
      </c>
      <c r="O89" s="19" t="s">
        <v>81</v>
      </c>
      <c r="P89" s="19" t="s">
        <v>81</v>
      </c>
      <c r="Q89" s="19" t="s">
        <v>81</v>
      </c>
      <c r="R89" s="1"/>
      <c r="S89" s="19" t="s">
        <v>81</v>
      </c>
      <c r="T89" s="19" t="s">
        <v>81</v>
      </c>
      <c r="U89" s="19" t="s">
        <v>81</v>
      </c>
      <c r="V89" s="19" t="s">
        <v>81</v>
      </c>
      <c r="W89" s="19">
        <f>SUM(E89:V89)</f>
        <v>4136.014977648965</v>
      </c>
      <c r="X89" s="29">
        <f>SUMIF(Z89:AH89,"&gt;0")</f>
        <v>4136.014977648965</v>
      </c>
      <c r="Y89" s="22">
        <f t="shared" si="41"/>
      </c>
      <c r="Z89" s="16">
        <f t="shared" si="31"/>
        <v>912.2868719611021</v>
      </c>
      <c r="AA89" s="16">
        <f t="shared" si="32"/>
        <v>881.4864864864866</v>
      </c>
      <c r="AB89" s="16">
        <f t="shared" si="33"/>
        <v>833.4233800350264</v>
      </c>
      <c r="AC89" s="16">
        <f t="shared" si="34"/>
        <v>808.3486238532112</v>
      </c>
      <c r="AD89" s="16">
        <f t="shared" si="35"/>
        <v>700.4696153131388</v>
      </c>
      <c r="AE89" s="16" t="e">
        <f t="shared" si="36"/>
        <v>#NUM!</v>
      </c>
      <c r="AF89" s="16" t="e">
        <f t="shared" si="37"/>
        <v>#NUM!</v>
      </c>
      <c r="AG89" s="16" t="e">
        <f t="shared" si="38"/>
        <v>#NUM!</v>
      </c>
      <c r="AH89" s="16" t="e">
        <f t="shared" si="39"/>
        <v>#NUM!</v>
      </c>
      <c r="AI89" s="16" t="e">
        <f t="shared" si="40"/>
        <v>#NUM!</v>
      </c>
      <c r="AJ89" s="13" t="s">
        <v>56</v>
      </c>
      <c r="AK89" s="20" t="e">
        <f>VLOOKUP(B89,prot!A:H,8,FALSE)*$D89</f>
        <v>#N/A</v>
      </c>
      <c r="AL89" s="10" t="b">
        <f t="shared" si="43"/>
        <v>1</v>
      </c>
      <c r="AM89" s="9">
        <f t="shared" si="42"/>
        <v>0</v>
      </c>
    </row>
    <row r="90" spans="1:39" ht="12.75" customHeight="1">
      <c r="A90" s="7">
        <v>15</v>
      </c>
      <c r="B90" s="4" t="s">
        <v>129</v>
      </c>
      <c r="C90" s="5">
        <v>1951</v>
      </c>
      <c r="D90" s="37">
        <f>VLOOKUP(C90,коэфф!A:C,3,FALSE)</f>
        <v>1</v>
      </c>
      <c r="E90" s="42">
        <v>1000</v>
      </c>
      <c r="F90" s="42">
        <v>1000</v>
      </c>
      <c r="G90" s="19" t="s">
        <v>81</v>
      </c>
      <c r="H90" s="19"/>
      <c r="I90" s="19">
        <v>1000</v>
      </c>
      <c r="J90" s="19">
        <v>1000</v>
      </c>
      <c r="K90" s="19"/>
      <c r="L90" s="19" t="s">
        <v>81</v>
      </c>
      <c r="M90" s="19" t="s">
        <v>81</v>
      </c>
      <c r="N90" s="19" t="s">
        <v>81</v>
      </c>
      <c r="O90" s="19" t="s">
        <v>81</v>
      </c>
      <c r="P90" s="19" t="s">
        <v>81</v>
      </c>
      <c r="Q90" s="19" t="s">
        <v>81</v>
      </c>
      <c r="R90" s="1"/>
      <c r="S90" s="19" t="s">
        <v>81</v>
      </c>
      <c r="T90" s="19" t="s">
        <v>81</v>
      </c>
      <c r="U90" s="19" t="s">
        <v>81</v>
      </c>
      <c r="V90" s="19" t="s">
        <v>81</v>
      </c>
      <c r="W90" s="19">
        <f>SUM(E90:V90)</f>
        <v>4000</v>
      </c>
      <c r="X90" s="29">
        <f>SUMIF(Z90:AH90,"&gt;0")</f>
        <v>4000</v>
      </c>
      <c r="Y90" s="22">
        <f t="shared" si="41"/>
      </c>
      <c r="Z90" s="16">
        <f t="shared" si="31"/>
        <v>1000</v>
      </c>
      <c r="AA90" s="16">
        <f t="shared" si="32"/>
        <v>1000</v>
      </c>
      <c r="AB90" s="16">
        <f t="shared" si="33"/>
        <v>1000</v>
      </c>
      <c r="AC90" s="16">
        <f t="shared" si="34"/>
        <v>1000</v>
      </c>
      <c r="AD90" s="16" t="e">
        <f t="shared" si="35"/>
        <v>#NUM!</v>
      </c>
      <c r="AE90" s="16" t="e">
        <f t="shared" si="36"/>
        <v>#NUM!</v>
      </c>
      <c r="AF90" s="16" t="e">
        <f t="shared" si="37"/>
        <v>#NUM!</v>
      </c>
      <c r="AG90" s="16" t="e">
        <f t="shared" si="38"/>
        <v>#NUM!</v>
      </c>
      <c r="AH90" s="16" t="e">
        <f t="shared" si="39"/>
        <v>#NUM!</v>
      </c>
      <c r="AI90" s="16" t="e">
        <f t="shared" si="40"/>
        <v>#NUM!</v>
      </c>
      <c r="AJ90" s="13" t="s">
        <v>56</v>
      </c>
      <c r="AK90" s="20" t="e">
        <f>VLOOKUP(B90,prot!A:H,8,FALSE)*$D90</f>
        <v>#N/A</v>
      </c>
      <c r="AL90" s="10" t="b">
        <f t="shared" si="43"/>
        <v>1</v>
      </c>
      <c r="AM90" s="9">
        <f t="shared" si="42"/>
        <v>0</v>
      </c>
    </row>
    <row r="91" spans="1:39" ht="12.75" customHeight="1">
      <c r="A91" s="7">
        <v>16</v>
      </c>
      <c r="B91" s="4" t="s">
        <v>23</v>
      </c>
      <c r="C91" s="5">
        <v>1937</v>
      </c>
      <c r="D91" s="37">
        <f>VLOOKUP(C91,коэфф!A:C,3,FALSE)</f>
        <v>1.241</v>
      </c>
      <c r="E91" s="42" t="s">
        <v>81</v>
      </c>
      <c r="F91" s="42" t="s">
        <v>81</v>
      </c>
      <c r="G91" s="19" t="s">
        <v>81</v>
      </c>
      <c r="H91" s="19"/>
      <c r="I91" s="19" t="s">
        <v>81</v>
      </c>
      <c r="J91" s="19" t="s">
        <v>81</v>
      </c>
      <c r="K91" s="19">
        <v>926.029459371965</v>
      </c>
      <c r="L91" s="19" t="s">
        <v>81</v>
      </c>
      <c r="M91" s="19">
        <v>723.2594392523365</v>
      </c>
      <c r="N91" s="19">
        <v>796.7875703767864</v>
      </c>
      <c r="O91" s="19">
        <v>630.6136145733462</v>
      </c>
      <c r="P91" s="19" t="s">
        <v>81</v>
      </c>
      <c r="Q91" s="19" t="s">
        <v>81</v>
      </c>
      <c r="R91" s="1"/>
      <c r="S91" s="19" t="s">
        <v>81</v>
      </c>
      <c r="T91" s="19" t="s">
        <v>81</v>
      </c>
      <c r="U91" s="19" t="s">
        <v>81</v>
      </c>
      <c r="V91" s="19" t="s">
        <v>81</v>
      </c>
      <c r="W91" s="19">
        <f>SUM(E91:V91)</f>
        <v>3076.690083574434</v>
      </c>
      <c r="X91" s="29">
        <f>SUMIF(Z91:AH91,"&gt;0")</f>
        <v>3076.690083574434</v>
      </c>
      <c r="Y91" s="22">
        <f t="shared" si="41"/>
      </c>
      <c r="Z91" s="16">
        <f t="shared" si="31"/>
        <v>926.029459371965</v>
      </c>
      <c r="AA91" s="16">
        <f t="shared" si="32"/>
        <v>796.7875703767864</v>
      </c>
      <c r="AB91" s="16">
        <f t="shared" si="33"/>
        <v>723.2594392523365</v>
      </c>
      <c r="AC91" s="16">
        <f t="shared" si="34"/>
        <v>630.6136145733462</v>
      </c>
      <c r="AD91" s="16" t="e">
        <f t="shared" si="35"/>
        <v>#NUM!</v>
      </c>
      <c r="AE91" s="16" t="e">
        <f t="shared" si="36"/>
        <v>#NUM!</v>
      </c>
      <c r="AF91" s="16" t="e">
        <f t="shared" si="37"/>
        <v>#NUM!</v>
      </c>
      <c r="AG91" s="16" t="e">
        <f t="shared" si="38"/>
        <v>#NUM!</v>
      </c>
      <c r="AH91" s="16" t="e">
        <f t="shared" si="39"/>
        <v>#NUM!</v>
      </c>
      <c r="AI91" s="16" t="e">
        <f t="shared" si="40"/>
        <v>#NUM!</v>
      </c>
      <c r="AJ91" s="13" t="s">
        <v>56</v>
      </c>
      <c r="AK91" s="20" t="e">
        <f>VLOOKUP(B91,prot!A:H,8,FALSE)*$D91</f>
        <v>#N/A</v>
      </c>
      <c r="AL91" s="10" t="b">
        <f t="shared" si="43"/>
        <v>1</v>
      </c>
      <c r="AM91" s="9">
        <f aca="true" t="shared" si="44" ref="AM91:AM96">IF(AL91,0,AK91)</f>
        <v>0</v>
      </c>
    </row>
    <row r="92" spans="1:39" ht="12.75" customHeight="1">
      <c r="A92" s="7">
        <v>17</v>
      </c>
      <c r="B92" s="4" t="s">
        <v>48</v>
      </c>
      <c r="C92" s="5">
        <v>1946</v>
      </c>
      <c r="D92" s="37">
        <f>VLOOKUP(C92,коэфф!A:C,3,FALSE)</f>
        <v>1.077</v>
      </c>
      <c r="E92" s="42"/>
      <c r="F92" s="42"/>
      <c r="G92" s="19"/>
      <c r="H92" s="19"/>
      <c r="I92" s="19"/>
      <c r="J92" s="19"/>
      <c r="K92" s="19"/>
      <c r="L92" s="19">
        <v>677</v>
      </c>
      <c r="M92" s="19">
        <v>702</v>
      </c>
      <c r="N92" s="19" t="s">
        <v>81</v>
      </c>
      <c r="O92" s="19" t="s">
        <v>81</v>
      </c>
      <c r="P92" s="19" t="s">
        <v>81</v>
      </c>
      <c r="Q92" s="19" t="s">
        <v>81</v>
      </c>
      <c r="R92" s="1"/>
      <c r="S92" s="19" t="s">
        <v>81</v>
      </c>
      <c r="T92" s="19">
        <v>636.0214559386973</v>
      </c>
      <c r="U92" s="19">
        <v>681.5390625</v>
      </c>
      <c r="V92" s="19" t="s">
        <v>81</v>
      </c>
      <c r="W92" s="19">
        <f>SUM(E92:V92)</f>
        <v>2696.5605184386973</v>
      </c>
      <c r="X92" s="29">
        <f>SUMIF(Z92:AH92,"&gt;0")</f>
        <v>2696.5605184386973</v>
      </c>
      <c r="Y92" s="22">
        <f t="shared" si="41"/>
      </c>
      <c r="Z92" s="16">
        <f t="shared" si="31"/>
        <v>702</v>
      </c>
      <c r="AA92" s="16">
        <f t="shared" si="32"/>
        <v>681.5390625</v>
      </c>
      <c r="AB92" s="16">
        <f t="shared" si="33"/>
        <v>677</v>
      </c>
      <c r="AC92" s="16">
        <f t="shared" si="34"/>
        <v>636.0214559386973</v>
      </c>
      <c r="AD92" s="16" t="e">
        <f t="shared" si="35"/>
        <v>#NUM!</v>
      </c>
      <c r="AE92" s="16" t="e">
        <f t="shared" si="36"/>
        <v>#NUM!</v>
      </c>
      <c r="AF92" s="16" t="e">
        <f t="shared" si="37"/>
        <v>#NUM!</v>
      </c>
      <c r="AG92" s="16" t="e">
        <f t="shared" si="38"/>
        <v>#NUM!</v>
      </c>
      <c r="AH92" s="16" t="e">
        <f t="shared" si="39"/>
        <v>#NUM!</v>
      </c>
      <c r="AI92" s="16" t="e">
        <f t="shared" si="40"/>
        <v>#NUM!</v>
      </c>
      <c r="AJ92" s="13" t="s">
        <v>56</v>
      </c>
      <c r="AK92" s="20" t="e">
        <f>VLOOKUP(B92,prot!A:H,8,FALSE)*$D92</f>
        <v>#N/A</v>
      </c>
      <c r="AL92" s="10" t="b">
        <f t="shared" si="43"/>
        <v>1</v>
      </c>
      <c r="AM92" s="9">
        <f t="shared" si="44"/>
        <v>0</v>
      </c>
    </row>
    <row r="93" spans="1:39" ht="12.75" customHeight="1">
      <c r="A93" s="7">
        <v>18</v>
      </c>
      <c r="B93" s="4" t="s">
        <v>152</v>
      </c>
      <c r="C93" s="5">
        <v>1946</v>
      </c>
      <c r="D93" s="37">
        <f>VLOOKUP(C93,коэфф!A:C,3,FALSE)</f>
        <v>1.077</v>
      </c>
      <c r="E93" s="42"/>
      <c r="F93" s="42"/>
      <c r="G93" s="19"/>
      <c r="H93" s="19"/>
      <c r="I93" s="19"/>
      <c r="J93" s="19"/>
      <c r="K93" s="19"/>
      <c r="L93" s="19"/>
      <c r="M93" s="19"/>
      <c r="N93" s="19"/>
      <c r="O93" s="19"/>
      <c r="P93" s="19">
        <v>922.4066985645933</v>
      </c>
      <c r="Q93" s="19">
        <v>1077</v>
      </c>
      <c r="R93" s="1"/>
      <c r="S93" s="19" t="s">
        <v>81</v>
      </c>
      <c r="T93" s="19" t="s">
        <v>81</v>
      </c>
      <c r="U93" s="19" t="s">
        <v>81</v>
      </c>
      <c r="V93" s="19" t="s">
        <v>81</v>
      </c>
      <c r="W93" s="19">
        <f>SUM(E93:V93)</f>
        <v>1999.4066985645932</v>
      </c>
      <c r="X93" s="29">
        <f>SUMIF(Z93:AH93,"&gt;0")</f>
        <v>1999.4066985645932</v>
      </c>
      <c r="Y93" s="22">
        <f>IF(AM93=0,"",AM93)</f>
      </c>
      <c r="Z93" s="16">
        <f>LARGE($E93:$V93,1)</f>
        <v>1077</v>
      </c>
      <c r="AA93" s="16">
        <f>LARGE($E93:$V93,2)</f>
        <v>922.4066985645933</v>
      </c>
      <c r="AB93" s="16" t="e">
        <f>LARGE($E93:$V93,3)</f>
        <v>#NUM!</v>
      </c>
      <c r="AC93" s="16" t="e">
        <f>LARGE($E93:$V93,4)</f>
        <v>#NUM!</v>
      </c>
      <c r="AD93" s="16" t="e">
        <f>LARGE($E93:$V93,5)</f>
        <v>#NUM!</v>
      </c>
      <c r="AE93" s="16" t="e">
        <f>LARGE($E93:$V93,6)</f>
        <v>#NUM!</v>
      </c>
      <c r="AF93" s="16" t="e">
        <f>LARGE($E93:$V93,7)</f>
        <v>#NUM!</v>
      </c>
      <c r="AG93" s="16" t="e">
        <f>LARGE($E93:$V93,8)</f>
        <v>#NUM!</v>
      </c>
      <c r="AH93" s="16" t="e">
        <f>LARGE($E93:$V93,9)</f>
        <v>#NUM!</v>
      </c>
      <c r="AI93" s="16" t="e">
        <f>LARGE($E93:$V93,10)</f>
        <v>#NUM!</v>
      </c>
      <c r="AJ93" s="13" t="s">
        <v>56</v>
      </c>
      <c r="AK93" s="20" t="e">
        <f>VLOOKUP(B93,prot!A:H,8,FALSE)*$D93</f>
        <v>#N/A</v>
      </c>
      <c r="AL93" s="10" t="b">
        <f>ISERROR(AK93)</f>
        <v>1</v>
      </c>
      <c r="AM93" s="9">
        <f t="shared" si="44"/>
        <v>0</v>
      </c>
    </row>
    <row r="94" spans="1:39" ht="12.75" customHeight="1">
      <c r="A94" s="7">
        <v>19</v>
      </c>
      <c r="B94" s="4" t="s">
        <v>34</v>
      </c>
      <c r="C94" s="5">
        <v>1946</v>
      </c>
      <c r="D94" s="37">
        <f>VLOOKUP(C94,коэфф!A:C,3,FALSE)</f>
        <v>1.077</v>
      </c>
      <c r="E94" s="42" t="s">
        <v>81</v>
      </c>
      <c r="F94" s="42" t="s">
        <v>81</v>
      </c>
      <c r="G94" s="19" t="s">
        <v>81</v>
      </c>
      <c r="H94" s="19"/>
      <c r="I94" s="19" t="s">
        <v>81</v>
      </c>
      <c r="J94" s="19" t="s">
        <v>81</v>
      </c>
      <c r="K94" s="19"/>
      <c r="L94" s="19" t="s">
        <v>81</v>
      </c>
      <c r="M94" s="19"/>
      <c r="N94" s="19">
        <v>788</v>
      </c>
      <c r="O94" s="19">
        <v>922</v>
      </c>
      <c r="P94" s="19" t="s">
        <v>81</v>
      </c>
      <c r="Q94" s="19" t="s">
        <v>81</v>
      </c>
      <c r="R94" s="1"/>
      <c r="S94" s="19" t="s">
        <v>81</v>
      </c>
      <c r="T94" s="19" t="s">
        <v>81</v>
      </c>
      <c r="U94" s="19" t="s">
        <v>81</v>
      </c>
      <c r="V94" s="19" t="s">
        <v>81</v>
      </c>
      <c r="W94" s="19">
        <f>SUM(E94:V94)</f>
        <v>1710</v>
      </c>
      <c r="X94" s="29">
        <f>SUMIF(Z94:AH94,"&gt;0")</f>
        <v>1710</v>
      </c>
      <c r="Y94" s="22">
        <f>IF(AM94=0,"",AM94)</f>
      </c>
      <c r="Z94" s="16">
        <f>LARGE($E94:$V94,1)</f>
        <v>922</v>
      </c>
      <c r="AA94" s="16">
        <f>LARGE($E94:$V94,2)</f>
        <v>788</v>
      </c>
      <c r="AB94" s="16" t="e">
        <f>LARGE($E94:$V94,3)</f>
        <v>#NUM!</v>
      </c>
      <c r="AC94" s="16" t="e">
        <f>LARGE($E94:$V94,4)</f>
        <v>#NUM!</v>
      </c>
      <c r="AD94" s="16" t="e">
        <f>LARGE($E94:$V94,5)</f>
        <v>#NUM!</v>
      </c>
      <c r="AE94" s="16" t="e">
        <f>LARGE($E94:$V94,6)</f>
        <v>#NUM!</v>
      </c>
      <c r="AF94" s="16" t="e">
        <f>LARGE($E94:$V94,7)</f>
        <v>#NUM!</v>
      </c>
      <c r="AG94" s="16" t="e">
        <f>LARGE($E94:$V94,8)</f>
        <v>#NUM!</v>
      </c>
      <c r="AH94" s="16" t="e">
        <f>LARGE($E94:$V94,9)</f>
        <v>#NUM!</v>
      </c>
      <c r="AI94" s="16" t="e">
        <f>LARGE($E94:$V94,10)</f>
        <v>#NUM!</v>
      </c>
      <c r="AJ94" s="13" t="s">
        <v>56</v>
      </c>
      <c r="AK94" s="20" t="e">
        <f>VLOOKUP(B94,prot!A:H,8,FALSE)*$D94</f>
        <v>#N/A</v>
      </c>
      <c r="AL94" s="10" t="b">
        <f>ISERROR(AK94)</f>
        <v>1</v>
      </c>
      <c r="AM94" s="9">
        <f t="shared" si="44"/>
        <v>0</v>
      </c>
    </row>
    <row r="95" spans="1:39" ht="12.75" customHeight="1">
      <c r="A95" s="7">
        <v>20</v>
      </c>
      <c r="B95" s="44" t="s">
        <v>164</v>
      </c>
      <c r="C95" s="48">
        <v>1947</v>
      </c>
      <c r="D95" s="37">
        <f>VLOOKUP(C95,коэфф!A:C,3,FALSE)</f>
        <v>1.061</v>
      </c>
      <c r="E95" s="42"/>
      <c r="F95" s="42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"/>
      <c r="S95" s="19"/>
      <c r="T95" s="19"/>
      <c r="U95" s="19"/>
      <c r="V95" s="19">
        <v>1026.7641537107656</v>
      </c>
      <c r="W95" s="19">
        <f>SUM(E95:V95)</f>
        <v>1026.7641537107656</v>
      </c>
      <c r="X95" s="29">
        <f>SUMIF(Z95:AH95,"&gt;0")</f>
        <v>1026.7641537107656</v>
      </c>
      <c r="Y95" s="22">
        <f>IF(AM95=0,"",AM95)</f>
      </c>
      <c r="Z95" s="16">
        <f>LARGE($E95:$V95,1)</f>
        <v>1026.7641537107656</v>
      </c>
      <c r="AA95" s="16" t="e">
        <f>LARGE($E95:$V95,2)</f>
        <v>#NUM!</v>
      </c>
      <c r="AB95" s="16" t="e">
        <f>LARGE($E95:$V95,3)</f>
        <v>#NUM!</v>
      </c>
      <c r="AC95" s="16" t="e">
        <f>LARGE($E95:$V95,4)</f>
        <v>#NUM!</v>
      </c>
      <c r="AD95" s="16" t="e">
        <f>LARGE($E95:$V95,5)</f>
        <v>#NUM!</v>
      </c>
      <c r="AE95" s="16" t="e">
        <f>LARGE($E95:$V95,6)</f>
        <v>#NUM!</v>
      </c>
      <c r="AF95" s="16" t="e">
        <f>LARGE($E95:$V95,7)</f>
        <v>#NUM!</v>
      </c>
      <c r="AG95" s="16" t="e">
        <f>LARGE($E95:$V95,8)</f>
        <v>#NUM!</v>
      </c>
      <c r="AH95" s="16" t="e">
        <f>LARGE($E95:$V95,9)</f>
        <v>#NUM!</v>
      </c>
      <c r="AI95" s="16" t="e">
        <f>LARGE($E95:$V95,10)</f>
        <v>#NUM!</v>
      </c>
      <c r="AJ95" s="13" t="s">
        <v>56</v>
      </c>
      <c r="AK95" s="20" t="e">
        <f>VLOOKUP(B95,prot!A:H,8,FALSE)*$D95</f>
        <v>#N/A</v>
      </c>
      <c r="AL95" s="10" t="b">
        <f>ISERROR(AK95)</f>
        <v>1</v>
      </c>
      <c r="AM95" s="9">
        <f t="shared" si="44"/>
        <v>0</v>
      </c>
    </row>
    <row r="96" spans="1:39" ht="12.75" customHeight="1">
      <c r="A96" s="7">
        <v>21</v>
      </c>
      <c r="B96" s="4" t="s">
        <v>39</v>
      </c>
      <c r="C96" s="5">
        <v>1949</v>
      </c>
      <c r="D96" s="37">
        <f>VLOOKUP(C96,коэфф!A:C,3,FALSE)</f>
        <v>1.03</v>
      </c>
      <c r="E96" s="42" t="s">
        <v>81</v>
      </c>
      <c r="F96" s="42" t="s">
        <v>81</v>
      </c>
      <c r="G96" s="19" t="s">
        <v>81</v>
      </c>
      <c r="H96" s="19"/>
      <c r="I96" s="19" t="s">
        <v>81</v>
      </c>
      <c r="J96" s="19" t="s">
        <v>81</v>
      </c>
      <c r="K96" s="19">
        <v>853</v>
      </c>
      <c r="L96" s="19" t="s">
        <v>81</v>
      </c>
      <c r="M96" s="19" t="s">
        <v>81</v>
      </c>
      <c r="N96" s="19" t="s">
        <v>81</v>
      </c>
      <c r="O96" s="19" t="s">
        <v>81</v>
      </c>
      <c r="P96" s="19" t="s">
        <v>81</v>
      </c>
      <c r="Q96" s="19" t="s">
        <v>81</v>
      </c>
      <c r="R96" s="1"/>
      <c r="S96" s="19" t="s">
        <v>81</v>
      </c>
      <c r="T96" s="19" t="s">
        <v>81</v>
      </c>
      <c r="U96" s="19" t="s">
        <v>81</v>
      </c>
      <c r="V96" s="19" t="s">
        <v>81</v>
      </c>
      <c r="W96" s="19">
        <f>SUM(E96:V96)</f>
        <v>853</v>
      </c>
      <c r="X96" s="29">
        <f>SUMIF(Z96:AH96,"&gt;0")</f>
        <v>853</v>
      </c>
      <c r="Y96" s="22">
        <f>IF(AM96=0,"",AM96)</f>
      </c>
      <c r="Z96" s="16">
        <f>LARGE($E96:$V96,1)</f>
        <v>853</v>
      </c>
      <c r="AA96" s="16" t="e">
        <f>LARGE($E96:$V96,2)</f>
        <v>#NUM!</v>
      </c>
      <c r="AB96" s="16" t="e">
        <f>LARGE($E96:$V96,3)</f>
        <v>#NUM!</v>
      </c>
      <c r="AC96" s="16" t="e">
        <f>LARGE($E96:$V96,4)</f>
        <v>#NUM!</v>
      </c>
      <c r="AD96" s="16" t="e">
        <f>LARGE($E96:$V96,5)</f>
        <v>#NUM!</v>
      </c>
      <c r="AE96" s="16" t="e">
        <f>LARGE($E96:$V96,6)</f>
        <v>#NUM!</v>
      </c>
      <c r="AF96" s="16" t="e">
        <f>LARGE($E96:$V96,7)</f>
        <v>#NUM!</v>
      </c>
      <c r="AG96" s="16" t="e">
        <f>LARGE($E96:$V96,8)</f>
        <v>#NUM!</v>
      </c>
      <c r="AH96" s="16" t="e">
        <f>LARGE($E96:$V96,9)</f>
        <v>#NUM!</v>
      </c>
      <c r="AI96" s="16" t="e">
        <f>LARGE($E96:$V96,10)</f>
        <v>#NUM!</v>
      </c>
      <c r="AJ96" s="13" t="s">
        <v>56</v>
      </c>
      <c r="AK96" s="20" t="e">
        <f>VLOOKUP(B96,prot!A:H,8,FALSE)*$D96</f>
        <v>#N/A</v>
      </c>
      <c r="AL96" s="10" t="b">
        <f>ISERROR(AK96)</f>
        <v>1</v>
      </c>
      <c r="AM96" s="9">
        <f t="shared" si="44"/>
        <v>0</v>
      </c>
    </row>
    <row r="97" spans="1:39" ht="12.75" customHeight="1">
      <c r="A97" s="7">
        <v>22</v>
      </c>
      <c r="B97" s="4" t="s">
        <v>154</v>
      </c>
      <c r="C97" s="5">
        <v>1942</v>
      </c>
      <c r="D97" s="37">
        <f>VLOOKUP(C97,коэфф!A:C,3,FALSE)</f>
        <v>1.145</v>
      </c>
      <c r="E97" s="42"/>
      <c r="F97" s="42"/>
      <c r="G97" s="19"/>
      <c r="H97" s="19"/>
      <c r="I97" s="19"/>
      <c r="J97" s="19"/>
      <c r="K97" s="19"/>
      <c r="L97" s="19"/>
      <c r="M97" s="19"/>
      <c r="N97" s="19"/>
      <c r="O97" s="19"/>
      <c r="P97" s="19">
        <v>447.1554158110883</v>
      </c>
      <c r="Q97" s="19">
        <v>345.4370300751879</v>
      </c>
      <c r="R97" s="1"/>
      <c r="S97" s="19" t="s">
        <v>81</v>
      </c>
      <c r="T97" s="19" t="s">
        <v>81</v>
      </c>
      <c r="U97" s="19" t="s">
        <v>81</v>
      </c>
      <c r="V97" s="19" t="s">
        <v>81</v>
      </c>
      <c r="W97" s="19">
        <f>SUM(E97:V97)</f>
        <v>792.5924458862762</v>
      </c>
      <c r="X97" s="29">
        <f>SUMIF(Z97:AH97,"&gt;0")</f>
        <v>792.5924458862762</v>
      </c>
      <c r="Y97" s="22">
        <f>IF(AM97=0,"",AM97)</f>
      </c>
      <c r="Z97" s="16">
        <f>LARGE($E97:$V97,1)</f>
        <v>447.1554158110883</v>
      </c>
      <c r="AA97" s="16">
        <f>LARGE($E97:$V97,2)</f>
        <v>345.4370300751879</v>
      </c>
      <c r="AB97" s="16" t="e">
        <f>LARGE($E97:$V97,3)</f>
        <v>#NUM!</v>
      </c>
      <c r="AC97" s="16" t="e">
        <f>LARGE($E97:$V97,4)</f>
        <v>#NUM!</v>
      </c>
      <c r="AD97" s="16" t="e">
        <f>LARGE($E97:$V97,5)</f>
        <v>#NUM!</v>
      </c>
      <c r="AE97" s="16" t="e">
        <f>LARGE($E97:$V97,6)</f>
        <v>#NUM!</v>
      </c>
      <c r="AF97" s="16" t="e">
        <f>LARGE($E97:$V97,7)</f>
        <v>#NUM!</v>
      </c>
      <c r="AG97" s="16" t="e">
        <f>LARGE($E97:$V97,8)</f>
        <v>#NUM!</v>
      </c>
      <c r="AH97" s="16" t="e">
        <f>LARGE($E97:$V97,9)</f>
        <v>#NUM!</v>
      </c>
      <c r="AI97" s="16" t="e">
        <f>LARGE($E97:$V97,10)</f>
        <v>#NUM!</v>
      </c>
      <c r="AJ97" s="13" t="s">
        <v>56</v>
      </c>
      <c r="AK97" s="20" t="e">
        <f>VLOOKUP(B97,prot!A:H,8,FALSE)*$D97</f>
        <v>#N/A</v>
      </c>
      <c r="AL97" s="10" t="b">
        <f>ISERROR(AK97)</f>
        <v>1</v>
      </c>
      <c r="AM97" s="9">
        <f>IF(AL97,0,AK97)</f>
        <v>0</v>
      </c>
    </row>
    <row r="98" spans="1:39" ht="12.75" customHeight="1">
      <c r="A98" s="7">
        <v>23</v>
      </c>
      <c r="B98" s="1" t="s">
        <v>160</v>
      </c>
      <c r="C98" s="1">
        <v>1938</v>
      </c>
      <c r="D98" s="37">
        <f>VLOOKUP(C98,коэфф!A:C,3,FALSE)</f>
        <v>1.221</v>
      </c>
      <c r="E98" s="42"/>
      <c r="F98" s="42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"/>
      <c r="S98" s="19"/>
      <c r="T98" s="19">
        <v>716.8491620111731</v>
      </c>
      <c r="U98" s="19" t="s">
        <v>81</v>
      </c>
      <c r="V98" s="19" t="s">
        <v>81</v>
      </c>
      <c r="W98" s="19">
        <f>SUM(E98:V98)</f>
        <v>716.8491620111731</v>
      </c>
      <c r="X98" s="29">
        <f>SUMIF(Z98:AH98,"&gt;0")</f>
        <v>716.8491620111731</v>
      </c>
      <c r="Y98" s="22">
        <f t="shared" si="41"/>
      </c>
      <c r="Z98" s="16">
        <f t="shared" si="31"/>
        <v>716.8491620111731</v>
      </c>
      <c r="AA98" s="16" t="e">
        <f t="shared" si="32"/>
        <v>#NUM!</v>
      </c>
      <c r="AB98" s="16" t="e">
        <f t="shared" si="33"/>
        <v>#NUM!</v>
      </c>
      <c r="AC98" s="16" t="e">
        <f t="shared" si="34"/>
        <v>#NUM!</v>
      </c>
      <c r="AD98" s="16" t="e">
        <f t="shared" si="35"/>
        <v>#NUM!</v>
      </c>
      <c r="AE98" s="16" t="e">
        <f t="shared" si="36"/>
        <v>#NUM!</v>
      </c>
      <c r="AF98" s="16" t="e">
        <f t="shared" si="37"/>
        <v>#NUM!</v>
      </c>
      <c r="AG98" s="16" t="e">
        <f t="shared" si="38"/>
        <v>#NUM!</v>
      </c>
      <c r="AH98" s="16" t="e">
        <f t="shared" si="39"/>
        <v>#NUM!</v>
      </c>
      <c r="AI98" s="16" t="e">
        <f t="shared" si="40"/>
        <v>#NUM!</v>
      </c>
      <c r="AJ98" s="13" t="s">
        <v>56</v>
      </c>
      <c r="AK98" s="20" t="e">
        <f>VLOOKUP(B98,prot!A:H,8,FALSE)*$D98</f>
        <v>#N/A</v>
      </c>
      <c r="AL98" s="10" t="b">
        <f t="shared" si="30"/>
        <v>1</v>
      </c>
      <c r="AM98" s="9">
        <f>IF(AL98,0,AK98)</f>
        <v>0</v>
      </c>
    </row>
    <row r="99" spans="1:39" ht="12.75" customHeight="1">
      <c r="A99" s="7"/>
      <c r="B99" s="50" t="s">
        <v>9</v>
      </c>
      <c r="C99" s="51"/>
      <c r="D99" s="37"/>
      <c r="E99" s="42"/>
      <c r="F99" s="42"/>
      <c r="G99" s="19"/>
      <c r="H99" s="19"/>
      <c r="I99" s="19"/>
      <c r="J99" s="19"/>
      <c r="K99" s="19"/>
      <c r="L99" s="19"/>
      <c r="M99" s="19"/>
      <c r="N99" s="19" t="s">
        <v>81</v>
      </c>
      <c r="O99" s="19" t="s">
        <v>81</v>
      </c>
      <c r="P99" s="19" t="s">
        <v>81</v>
      </c>
      <c r="Q99" s="19" t="s">
        <v>81</v>
      </c>
      <c r="R99" s="1"/>
      <c r="S99" s="19" t="s">
        <v>81</v>
      </c>
      <c r="T99" s="19" t="s">
        <v>81</v>
      </c>
      <c r="U99" s="19" t="s">
        <v>81</v>
      </c>
      <c r="V99" s="19" t="s">
        <v>81</v>
      </c>
      <c r="W99" s="19"/>
      <c r="X99" s="29">
        <f>SUMIF(Z99:AH99,"&gt;0")</f>
        <v>0</v>
      </c>
      <c r="Y99" s="22">
        <f t="shared" si="41"/>
      </c>
      <c r="Z99" s="16" t="e">
        <f t="shared" si="31"/>
        <v>#NUM!</v>
      </c>
      <c r="AA99" s="16" t="e">
        <f t="shared" si="32"/>
        <v>#NUM!</v>
      </c>
      <c r="AB99" s="16" t="e">
        <f t="shared" si="33"/>
        <v>#NUM!</v>
      </c>
      <c r="AC99" s="16" t="e">
        <f t="shared" si="34"/>
        <v>#NUM!</v>
      </c>
      <c r="AD99" s="16" t="e">
        <f t="shared" si="35"/>
        <v>#NUM!</v>
      </c>
      <c r="AE99" s="16" t="e">
        <f t="shared" si="36"/>
        <v>#NUM!</v>
      </c>
      <c r="AF99" s="16" t="e">
        <f t="shared" si="37"/>
        <v>#NUM!</v>
      </c>
      <c r="AG99" s="16" t="e">
        <f t="shared" si="38"/>
        <v>#NUM!</v>
      </c>
      <c r="AH99" s="16" t="e">
        <f t="shared" si="39"/>
        <v>#NUM!</v>
      </c>
      <c r="AI99" s="16" t="e">
        <f t="shared" si="40"/>
        <v>#NUM!</v>
      </c>
      <c r="AJ99" s="13"/>
      <c r="AK99" s="20"/>
      <c r="AL99" s="10"/>
      <c r="AM99" s="9"/>
    </row>
    <row r="100" spans="1:39" ht="12.75" customHeight="1">
      <c r="A100" s="3">
        <v>1</v>
      </c>
      <c r="B100" s="1" t="s">
        <v>58</v>
      </c>
      <c r="C100" s="1">
        <v>1979</v>
      </c>
      <c r="D100" s="37">
        <f>IF(C100&gt;1966,VLOOKUP(C100,коэфф!A:B,2,FALSE),1.131)</f>
        <v>1.038</v>
      </c>
      <c r="E100" s="42">
        <v>1038</v>
      </c>
      <c r="F100" s="42">
        <v>1038</v>
      </c>
      <c r="G100" s="19">
        <v>1038</v>
      </c>
      <c r="H100" s="19"/>
      <c r="I100" s="19" t="s">
        <v>81</v>
      </c>
      <c r="J100" s="19">
        <v>1038</v>
      </c>
      <c r="K100" s="19">
        <v>976.3563218390804</v>
      </c>
      <c r="L100" s="19" t="s">
        <v>81</v>
      </c>
      <c r="M100" s="19" t="s">
        <v>81</v>
      </c>
      <c r="N100" s="19" t="s">
        <v>81</v>
      </c>
      <c r="O100" s="19" t="s">
        <v>81</v>
      </c>
      <c r="P100" s="19" t="s">
        <v>81</v>
      </c>
      <c r="Q100" s="19" t="s">
        <v>81</v>
      </c>
      <c r="R100" s="1"/>
      <c r="S100" s="19">
        <v>975.6641768748133</v>
      </c>
      <c r="T100" s="19">
        <v>1038</v>
      </c>
      <c r="U100" s="19">
        <v>1038</v>
      </c>
      <c r="V100" s="19">
        <v>1038</v>
      </c>
      <c r="W100" s="19">
        <f>SUM(E100:V100)</f>
        <v>9218.020498713893</v>
      </c>
      <c r="X100" s="55">
        <f>SUMIF(Z100:AH100,"&gt;0")</f>
        <v>9218.020498713895</v>
      </c>
      <c r="Y100" s="22">
        <f t="shared" si="41"/>
      </c>
      <c r="Z100" s="16">
        <f t="shared" si="31"/>
        <v>1038</v>
      </c>
      <c r="AA100" s="16">
        <f t="shared" si="32"/>
        <v>1038</v>
      </c>
      <c r="AB100" s="16">
        <f t="shared" si="33"/>
        <v>1038</v>
      </c>
      <c r="AC100" s="16">
        <f t="shared" si="34"/>
        <v>1038</v>
      </c>
      <c r="AD100" s="16">
        <f t="shared" si="35"/>
        <v>1038</v>
      </c>
      <c r="AE100" s="16">
        <f t="shared" si="36"/>
        <v>1038</v>
      </c>
      <c r="AF100" s="16">
        <f t="shared" si="37"/>
        <v>1038</v>
      </c>
      <c r="AG100" s="16">
        <f t="shared" si="38"/>
        <v>976.3563218390804</v>
      </c>
      <c r="AH100" s="16">
        <f t="shared" si="39"/>
        <v>975.6641768748133</v>
      </c>
      <c r="AI100" s="16" t="e">
        <f t="shared" si="40"/>
        <v>#NUM!</v>
      </c>
      <c r="AJ100" s="13" t="s">
        <v>56</v>
      </c>
      <c r="AK100" s="20" t="e">
        <f>VLOOKUP(B100,prot!A:H,8,FALSE)*$D100</f>
        <v>#N/A</v>
      </c>
      <c r="AL100" s="10" t="b">
        <f>ISERROR(AK100)</f>
        <v>1</v>
      </c>
      <c r="AM100" s="9">
        <f>IF(AL100,0,AK100)</f>
        <v>0</v>
      </c>
    </row>
    <row r="101" spans="1:39" ht="12.75" customHeight="1">
      <c r="A101" s="3">
        <v>2</v>
      </c>
      <c r="B101" s="4" t="s">
        <v>19</v>
      </c>
      <c r="C101" s="4">
        <v>1969</v>
      </c>
      <c r="D101" s="37">
        <f>IF(C101&gt;1966,VLOOKUP(C101,коэфф!A:B,2,FALSE),1.131)</f>
        <v>1.113</v>
      </c>
      <c r="E101" s="42">
        <v>627.3833069620255</v>
      </c>
      <c r="F101" s="42">
        <v>582.5859375</v>
      </c>
      <c r="G101" s="19" t="s">
        <v>81</v>
      </c>
      <c r="H101" s="19"/>
      <c r="I101" s="19"/>
      <c r="J101" s="19">
        <v>740.4301833568405</v>
      </c>
      <c r="K101" s="19">
        <v>954.0555167597763</v>
      </c>
      <c r="L101" s="19">
        <v>1006.3172489082968</v>
      </c>
      <c r="M101" s="19">
        <v>836.3708737864077</v>
      </c>
      <c r="N101" s="19">
        <v>704.9552906110283</v>
      </c>
      <c r="O101" s="19" t="s">
        <v>81</v>
      </c>
      <c r="P101" s="19">
        <v>763.6903914590747</v>
      </c>
      <c r="Q101" s="19">
        <v>726.5794621026895</v>
      </c>
      <c r="R101" s="1"/>
      <c r="S101" s="19">
        <v>786.6767018647494</v>
      </c>
      <c r="T101" s="19">
        <v>789.7734311328444</v>
      </c>
      <c r="U101" s="19" t="s">
        <v>81</v>
      </c>
      <c r="V101" s="19" t="s">
        <v>81</v>
      </c>
      <c r="W101" s="19">
        <f>SUM(E101:V101)</f>
        <v>8518.818344443735</v>
      </c>
      <c r="X101" s="55">
        <f>SUMIF(Z101:AH101,"&gt;0")</f>
        <v>7308.849099981709</v>
      </c>
      <c r="Y101" s="22">
        <f t="shared" si="41"/>
      </c>
      <c r="Z101" s="16">
        <f t="shared" si="31"/>
        <v>1006.3172489082968</v>
      </c>
      <c r="AA101" s="16">
        <f t="shared" si="32"/>
        <v>954.0555167597763</v>
      </c>
      <c r="AB101" s="16">
        <f t="shared" si="33"/>
        <v>836.3708737864077</v>
      </c>
      <c r="AC101" s="16">
        <f t="shared" si="34"/>
        <v>789.7734311328444</v>
      </c>
      <c r="AD101" s="16">
        <f t="shared" si="35"/>
        <v>786.6767018647494</v>
      </c>
      <c r="AE101" s="16">
        <f t="shared" si="36"/>
        <v>763.6903914590747</v>
      </c>
      <c r="AF101" s="16">
        <f t="shared" si="37"/>
        <v>740.4301833568405</v>
      </c>
      <c r="AG101" s="16">
        <f t="shared" si="38"/>
        <v>726.5794621026895</v>
      </c>
      <c r="AH101" s="16">
        <f t="shared" si="39"/>
        <v>704.9552906110283</v>
      </c>
      <c r="AI101" s="16">
        <f t="shared" si="40"/>
        <v>627.3833069620255</v>
      </c>
      <c r="AJ101" s="13" t="s">
        <v>56</v>
      </c>
      <c r="AK101" s="20" t="e">
        <f>VLOOKUP(B101,prot!A:H,8,FALSE)*$D101</f>
        <v>#N/A</v>
      </c>
      <c r="AL101" s="10" t="b">
        <f aca="true" t="shared" si="45" ref="AL101:AL121">ISERROR(AK101)</f>
        <v>1</v>
      </c>
      <c r="AM101" s="9">
        <f aca="true" t="shared" si="46" ref="AM101:AM121">IF(AL101,0,AK101)</f>
        <v>0</v>
      </c>
    </row>
    <row r="102" spans="1:39" ht="12.75" customHeight="1">
      <c r="A102" s="3">
        <v>3</v>
      </c>
      <c r="B102" s="4" t="s">
        <v>63</v>
      </c>
      <c r="C102" s="4">
        <v>1978</v>
      </c>
      <c r="D102" s="37">
        <f>IF(C102&gt;1966,VLOOKUP(C102,коэфф!A:B,2,FALSE),1.131)</f>
        <v>1.044</v>
      </c>
      <c r="E102" s="42" t="s">
        <v>81</v>
      </c>
      <c r="F102" s="42" t="s">
        <v>81</v>
      </c>
      <c r="G102" s="19" t="s">
        <v>81</v>
      </c>
      <c r="H102" s="19"/>
      <c r="I102" s="19" t="s">
        <v>81</v>
      </c>
      <c r="J102" s="19" t="s">
        <v>81</v>
      </c>
      <c r="K102" s="19">
        <v>1044</v>
      </c>
      <c r="L102" s="19">
        <v>1044</v>
      </c>
      <c r="M102" s="19">
        <v>1044</v>
      </c>
      <c r="N102" s="19" t="s">
        <v>81</v>
      </c>
      <c r="O102" s="19" t="s">
        <v>81</v>
      </c>
      <c r="P102" s="19">
        <v>1044</v>
      </c>
      <c r="Q102" s="19">
        <v>1044</v>
      </c>
      <c r="R102" s="1"/>
      <c r="S102" s="19">
        <v>1044</v>
      </c>
      <c r="T102" s="19" t="s">
        <v>81</v>
      </c>
      <c r="U102" s="19" t="s">
        <v>81</v>
      </c>
      <c r="V102" s="19">
        <v>1033.9431192660554</v>
      </c>
      <c r="W102" s="19">
        <f>SUM(E102:V102)</f>
        <v>7297.943119266056</v>
      </c>
      <c r="X102" s="55">
        <f>SUMIF(Z102:AH102,"&gt;0")</f>
        <v>7297.943119266056</v>
      </c>
      <c r="Y102" s="22">
        <f t="shared" si="41"/>
      </c>
      <c r="Z102" s="16">
        <f t="shared" si="31"/>
        <v>1044</v>
      </c>
      <c r="AA102" s="16">
        <f t="shared" si="32"/>
        <v>1044</v>
      </c>
      <c r="AB102" s="16">
        <f t="shared" si="33"/>
        <v>1044</v>
      </c>
      <c r="AC102" s="16">
        <f t="shared" si="34"/>
        <v>1044</v>
      </c>
      <c r="AD102" s="16">
        <f t="shared" si="35"/>
        <v>1044</v>
      </c>
      <c r="AE102" s="16">
        <f t="shared" si="36"/>
        <v>1044</v>
      </c>
      <c r="AF102" s="16">
        <f t="shared" si="37"/>
        <v>1033.9431192660554</v>
      </c>
      <c r="AG102" s="16" t="e">
        <f t="shared" si="38"/>
        <v>#NUM!</v>
      </c>
      <c r="AH102" s="16" t="e">
        <f t="shared" si="39"/>
        <v>#NUM!</v>
      </c>
      <c r="AI102" s="16" t="e">
        <f t="shared" si="40"/>
        <v>#NUM!</v>
      </c>
      <c r="AJ102" s="13" t="s">
        <v>56</v>
      </c>
      <c r="AK102" s="20" t="e">
        <f>VLOOKUP(B102,prot!A:H,8,FALSE)*$D102</f>
        <v>#N/A</v>
      </c>
      <c r="AL102" s="10" t="b">
        <f t="shared" si="45"/>
        <v>1</v>
      </c>
      <c r="AM102" s="9">
        <f t="shared" si="46"/>
        <v>0</v>
      </c>
    </row>
    <row r="103" spans="1:39" ht="12.75" customHeight="1">
      <c r="A103" s="3">
        <v>4</v>
      </c>
      <c r="B103" s="4" t="s">
        <v>95</v>
      </c>
      <c r="C103" s="4">
        <v>1974</v>
      </c>
      <c r="D103" s="37">
        <f>IF(C103&gt;1966,VLOOKUP(C103,коэфф!A:B,2,FALSE),1.131)</f>
        <v>1.072</v>
      </c>
      <c r="E103" s="42">
        <v>484.18383518225045</v>
      </c>
      <c r="F103" s="42">
        <v>511.02098897189603</v>
      </c>
      <c r="G103" s="19" t="s">
        <v>81</v>
      </c>
      <c r="H103" s="19"/>
      <c r="I103" s="19">
        <v>1072</v>
      </c>
      <c r="J103" s="19">
        <v>471.2270891581236</v>
      </c>
      <c r="K103" s="19" t="s">
        <v>81</v>
      </c>
      <c r="L103" s="19">
        <v>767.8865248226949</v>
      </c>
      <c r="M103" s="19">
        <v>426.9246205299718</v>
      </c>
      <c r="N103" s="19">
        <v>677.0945569385103</v>
      </c>
      <c r="O103" s="19">
        <v>1072</v>
      </c>
      <c r="P103" s="19">
        <v>549.642649107256</v>
      </c>
      <c r="Q103" s="19" t="s">
        <v>81</v>
      </c>
      <c r="R103" s="1"/>
      <c r="S103" s="19">
        <v>623.9615171137835</v>
      </c>
      <c r="T103" s="19" t="s">
        <v>81</v>
      </c>
      <c r="U103" s="19">
        <v>621.6549019607843</v>
      </c>
      <c r="V103" s="19" t="s">
        <v>81</v>
      </c>
      <c r="W103" s="19">
        <f>SUM(E103:V103)</f>
        <v>7277.596683785271</v>
      </c>
      <c r="X103" s="29">
        <f>SUMIF(Z103:AH103,"&gt;0")</f>
        <v>6379.444974097177</v>
      </c>
      <c r="Y103" s="22">
        <f t="shared" si="41"/>
      </c>
      <c r="Z103" s="16">
        <f t="shared" si="31"/>
        <v>1072</v>
      </c>
      <c r="AA103" s="16">
        <f t="shared" si="32"/>
        <v>1072</v>
      </c>
      <c r="AB103" s="16">
        <f t="shared" si="33"/>
        <v>767.8865248226949</v>
      </c>
      <c r="AC103" s="16">
        <f t="shared" si="34"/>
        <v>677.0945569385103</v>
      </c>
      <c r="AD103" s="16">
        <f t="shared" si="35"/>
        <v>623.9615171137835</v>
      </c>
      <c r="AE103" s="16">
        <f t="shared" si="36"/>
        <v>621.6549019607843</v>
      </c>
      <c r="AF103" s="16">
        <f t="shared" si="37"/>
        <v>549.642649107256</v>
      </c>
      <c r="AG103" s="16">
        <f t="shared" si="38"/>
        <v>511.02098897189603</v>
      </c>
      <c r="AH103" s="16">
        <f t="shared" si="39"/>
        <v>484.18383518225045</v>
      </c>
      <c r="AI103" s="16">
        <f t="shared" si="40"/>
        <v>471.2270891581236</v>
      </c>
      <c r="AJ103" s="13" t="s">
        <v>56</v>
      </c>
      <c r="AK103" s="20" t="e">
        <f>VLOOKUP(B103,prot!A:H,8,FALSE)*$D103</f>
        <v>#N/A</v>
      </c>
      <c r="AL103" s="10" t="b">
        <f t="shared" si="45"/>
        <v>1</v>
      </c>
      <c r="AM103" s="9">
        <f t="shared" si="46"/>
        <v>0</v>
      </c>
    </row>
    <row r="104" spans="1:39" ht="12.75" customHeight="1">
      <c r="A104" s="3">
        <v>5</v>
      </c>
      <c r="B104" s="4" t="s">
        <v>108</v>
      </c>
      <c r="C104" s="4">
        <v>1978</v>
      </c>
      <c r="D104" s="37">
        <f>IF(C104&gt;1966,VLOOKUP(C104,коэфф!A:B,2,FALSE),1.131)</f>
        <v>1.044</v>
      </c>
      <c r="E104" s="42" t="s">
        <v>81</v>
      </c>
      <c r="F104" s="42" t="s">
        <v>81</v>
      </c>
      <c r="G104" s="19" t="s">
        <v>81</v>
      </c>
      <c r="H104" s="19"/>
      <c r="I104" s="19" t="s">
        <v>81</v>
      </c>
      <c r="J104" s="19" t="s">
        <v>81</v>
      </c>
      <c r="K104" s="19">
        <v>735.0215084599942</v>
      </c>
      <c r="L104" s="19">
        <v>812.9379465964647</v>
      </c>
      <c r="M104" s="19">
        <v>725.0390309555856</v>
      </c>
      <c r="N104" s="19">
        <v>846.9577666428061</v>
      </c>
      <c r="O104" s="19">
        <v>1016.9943217665616</v>
      </c>
      <c r="P104" s="19" t="s">
        <v>81</v>
      </c>
      <c r="Q104" s="19" t="s">
        <v>81</v>
      </c>
      <c r="R104" s="1"/>
      <c r="S104" s="19" t="s">
        <v>81</v>
      </c>
      <c r="T104" s="19">
        <v>513.8360655737705</v>
      </c>
      <c r="U104" s="19">
        <v>727.7855038302887</v>
      </c>
      <c r="V104" s="19">
        <v>711.3389438249528</v>
      </c>
      <c r="W104" s="19">
        <f>SUM(E104:V104)</f>
        <v>6089.911087650424</v>
      </c>
      <c r="X104" s="29">
        <f>SUMIF(Z104:AH104,"&gt;0")</f>
        <v>6089.911087650424</v>
      </c>
      <c r="Y104" s="22">
        <f>IF(AM104=0,"",AM104)</f>
      </c>
      <c r="Z104" s="16">
        <f t="shared" si="31"/>
        <v>1016.9943217665616</v>
      </c>
      <c r="AA104" s="16">
        <f t="shared" si="32"/>
        <v>846.9577666428061</v>
      </c>
      <c r="AB104" s="16">
        <f t="shared" si="33"/>
        <v>812.9379465964647</v>
      </c>
      <c r="AC104" s="16">
        <f t="shared" si="34"/>
        <v>735.0215084599942</v>
      </c>
      <c r="AD104" s="16">
        <f t="shared" si="35"/>
        <v>727.7855038302887</v>
      </c>
      <c r="AE104" s="16">
        <f t="shared" si="36"/>
        <v>725.0390309555856</v>
      </c>
      <c r="AF104" s="16">
        <f t="shared" si="37"/>
        <v>711.3389438249528</v>
      </c>
      <c r="AG104" s="16">
        <f t="shared" si="38"/>
        <v>513.8360655737705</v>
      </c>
      <c r="AH104" s="16" t="e">
        <f t="shared" si="39"/>
        <v>#NUM!</v>
      </c>
      <c r="AI104" s="16" t="e">
        <f t="shared" si="40"/>
        <v>#NUM!</v>
      </c>
      <c r="AJ104" s="13" t="s">
        <v>56</v>
      </c>
      <c r="AK104" s="20" t="e">
        <f>VLOOKUP(B104,prot!A:H,8,FALSE)*$D104</f>
        <v>#N/A</v>
      </c>
      <c r="AL104" s="10" t="b">
        <f t="shared" si="45"/>
        <v>1</v>
      </c>
      <c r="AM104" s="9">
        <f t="shared" si="46"/>
        <v>0</v>
      </c>
    </row>
    <row r="105" spans="1:39" ht="12.75" customHeight="1">
      <c r="A105" s="3">
        <v>6</v>
      </c>
      <c r="B105" s="4" t="s">
        <v>100</v>
      </c>
      <c r="C105" s="4">
        <v>1972</v>
      </c>
      <c r="D105" s="37">
        <f>IF(C105&gt;1966,VLOOKUP(C105,коэфф!A:B,2,FALSE),1.131)</f>
        <v>1.088</v>
      </c>
      <c r="E105" s="42" t="s">
        <v>81</v>
      </c>
      <c r="F105" s="42" t="s">
        <v>81</v>
      </c>
      <c r="G105" s="19" t="s">
        <v>81</v>
      </c>
      <c r="H105" s="19"/>
      <c r="I105" s="19" t="s">
        <v>81</v>
      </c>
      <c r="J105" s="19" t="s">
        <v>81</v>
      </c>
      <c r="K105" s="19">
        <v>870.8966416693836</v>
      </c>
      <c r="L105" s="19" t="s">
        <v>81</v>
      </c>
      <c r="M105" s="19" t="s">
        <v>81</v>
      </c>
      <c r="N105" s="19">
        <v>1088</v>
      </c>
      <c r="O105" s="19" t="s">
        <v>81</v>
      </c>
      <c r="P105" s="19" t="s">
        <v>81</v>
      </c>
      <c r="Q105" s="19" t="s">
        <v>81</v>
      </c>
      <c r="R105" s="1"/>
      <c r="S105" s="19" t="s">
        <v>81</v>
      </c>
      <c r="T105" s="19">
        <v>882.8381484933209</v>
      </c>
      <c r="U105" s="19">
        <v>864.6986899563318</v>
      </c>
      <c r="V105" s="19" t="s">
        <v>81</v>
      </c>
      <c r="W105" s="19">
        <f>SUM(E105:V105)</f>
        <v>3706.433480119036</v>
      </c>
      <c r="X105" s="29">
        <f>SUMIF(Z105:AH105,"&gt;0")</f>
        <v>3706.433480119036</v>
      </c>
      <c r="Y105" s="22">
        <f>IF(AM105=0,"",AM105)</f>
      </c>
      <c r="Z105" s="16">
        <f t="shared" si="31"/>
        <v>1088</v>
      </c>
      <c r="AA105" s="16">
        <f t="shared" si="32"/>
        <v>882.8381484933209</v>
      </c>
      <c r="AB105" s="16">
        <f t="shared" si="33"/>
        <v>870.8966416693836</v>
      </c>
      <c r="AC105" s="16">
        <f t="shared" si="34"/>
        <v>864.6986899563318</v>
      </c>
      <c r="AD105" s="16" t="e">
        <f t="shared" si="35"/>
        <v>#NUM!</v>
      </c>
      <c r="AE105" s="16" t="e">
        <f t="shared" si="36"/>
        <v>#NUM!</v>
      </c>
      <c r="AF105" s="16" t="e">
        <f t="shared" si="37"/>
        <v>#NUM!</v>
      </c>
      <c r="AG105" s="16" t="e">
        <f t="shared" si="38"/>
        <v>#NUM!</v>
      </c>
      <c r="AH105" s="16" t="e">
        <f t="shared" si="39"/>
        <v>#NUM!</v>
      </c>
      <c r="AI105" s="16" t="e">
        <f t="shared" si="40"/>
        <v>#NUM!</v>
      </c>
      <c r="AJ105" s="13" t="s">
        <v>56</v>
      </c>
      <c r="AK105" s="20" t="e">
        <f>VLOOKUP(B105,prot!A:H,8,FALSE)*$D105</f>
        <v>#N/A</v>
      </c>
      <c r="AL105" s="10" t="b">
        <f t="shared" si="45"/>
        <v>1</v>
      </c>
      <c r="AM105" s="9">
        <f t="shared" si="46"/>
        <v>0</v>
      </c>
    </row>
    <row r="106" spans="1:39" ht="12.75" customHeight="1">
      <c r="A106" s="3">
        <v>7</v>
      </c>
      <c r="B106" s="4" t="s">
        <v>106</v>
      </c>
      <c r="C106" s="4">
        <v>1985</v>
      </c>
      <c r="D106" s="37">
        <f>IF(C106&gt;1966,VLOOKUP(C106,коэфф!A:B,2,FALSE),1.131)</f>
        <v>1.005</v>
      </c>
      <c r="E106" s="42" t="s">
        <v>81</v>
      </c>
      <c r="F106" s="42" t="s">
        <v>81</v>
      </c>
      <c r="G106" s="19" t="s">
        <v>81</v>
      </c>
      <c r="H106" s="19"/>
      <c r="I106" s="19" t="s">
        <v>81</v>
      </c>
      <c r="J106" s="19" t="s">
        <v>81</v>
      </c>
      <c r="K106" s="19">
        <v>915.5009276437846</v>
      </c>
      <c r="L106" s="19">
        <v>918.2932480141217</v>
      </c>
      <c r="M106" s="19">
        <v>743.306258958433</v>
      </c>
      <c r="N106" s="19" t="s">
        <v>81</v>
      </c>
      <c r="O106" s="19" t="s">
        <v>81</v>
      </c>
      <c r="P106" s="19" t="s">
        <v>81</v>
      </c>
      <c r="Q106" s="19" t="s">
        <v>81</v>
      </c>
      <c r="R106" s="1"/>
      <c r="S106" s="19" t="s">
        <v>81</v>
      </c>
      <c r="T106" s="19" t="s">
        <v>81</v>
      </c>
      <c r="U106" s="19" t="s">
        <v>81</v>
      </c>
      <c r="V106" s="19" t="s">
        <v>81</v>
      </c>
      <c r="W106" s="19">
        <f>SUM(E106:V106)</f>
        <v>2577.100434616339</v>
      </c>
      <c r="X106" s="29">
        <f>SUMIF(Z106:AH106,"&gt;0")</f>
        <v>2577.100434616339</v>
      </c>
      <c r="Y106" s="22">
        <f>IF(AM106=0,"",AM106)</f>
      </c>
      <c r="Z106" s="16">
        <f t="shared" si="31"/>
        <v>918.2932480141217</v>
      </c>
      <c r="AA106" s="16">
        <f t="shared" si="32"/>
        <v>915.5009276437846</v>
      </c>
      <c r="AB106" s="16">
        <f t="shared" si="33"/>
        <v>743.306258958433</v>
      </c>
      <c r="AC106" s="16" t="e">
        <f t="shared" si="34"/>
        <v>#NUM!</v>
      </c>
      <c r="AD106" s="16" t="e">
        <f t="shared" si="35"/>
        <v>#NUM!</v>
      </c>
      <c r="AE106" s="16" t="e">
        <f t="shared" si="36"/>
        <v>#NUM!</v>
      </c>
      <c r="AF106" s="16" t="e">
        <f t="shared" si="37"/>
        <v>#NUM!</v>
      </c>
      <c r="AG106" s="16" t="e">
        <f t="shared" si="38"/>
        <v>#NUM!</v>
      </c>
      <c r="AH106" s="16" t="e">
        <f t="shared" si="39"/>
        <v>#NUM!</v>
      </c>
      <c r="AI106" s="16" t="e">
        <f t="shared" si="40"/>
        <v>#NUM!</v>
      </c>
      <c r="AJ106" s="13" t="s">
        <v>56</v>
      </c>
      <c r="AK106" s="20" t="e">
        <f>VLOOKUP(B106,prot!A:H,8,FALSE)*$D106</f>
        <v>#N/A</v>
      </c>
      <c r="AL106" s="10" t="b">
        <f t="shared" si="45"/>
        <v>1</v>
      </c>
      <c r="AM106" s="9">
        <f t="shared" si="46"/>
        <v>0</v>
      </c>
    </row>
    <row r="107" spans="1:39" ht="14.25" customHeight="1">
      <c r="A107" s="3">
        <v>8</v>
      </c>
      <c r="B107" s="4" t="s">
        <v>42</v>
      </c>
      <c r="C107" s="4">
        <v>1964</v>
      </c>
      <c r="D107" s="37">
        <f>IF(C107&gt;1966,VLOOKUP(C107,коэфф!A:B,2,FALSE),1.131)</f>
        <v>1.131</v>
      </c>
      <c r="E107" s="42" t="s">
        <v>81</v>
      </c>
      <c r="F107" s="42" t="s">
        <v>81</v>
      </c>
      <c r="G107" s="19" t="s">
        <v>81</v>
      </c>
      <c r="H107" s="19"/>
      <c r="I107" s="19" t="s">
        <v>81</v>
      </c>
      <c r="J107" s="19" t="s">
        <v>81</v>
      </c>
      <c r="K107" s="19" t="s">
        <v>81</v>
      </c>
      <c r="L107" s="19" t="s">
        <v>81</v>
      </c>
      <c r="M107" s="19">
        <v>431.41913043478263</v>
      </c>
      <c r="N107" s="19" t="s">
        <v>81</v>
      </c>
      <c r="O107" s="19" t="s">
        <v>81</v>
      </c>
      <c r="P107" s="19" t="s">
        <v>81</v>
      </c>
      <c r="Q107" s="19" t="s">
        <v>81</v>
      </c>
      <c r="R107" s="1"/>
      <c r="S107" s="19">
        <v>520.1950678496868</v>
      </c>
      <c r="T107" s="19">
        <v>694.3935372186961</v>
      </c>
      <c r="U107" s="19">
        <v>712.3786496350365</v>
      </c>
      <c r="V107" s="19" t="s">
        <v>81</v>
      </c>
      <c r="W107" s="19">
        <f>SUM(E107:V107)</f>
        <v>2358.386385138202</v>
      </c>
      <c r="X107" s="29">
        <f>SUMIF(Z107:AH107,"&gt;0")</f>
        <v>2358.386385138202</v>
      </c>
      <c r="Y107" s="22">
        <f>IF(AM107=0,"",AM107)</f>
      </c>
      <c r="Z107" s="16">
        <f t="shared" si="31"/>
        <v>712.3786496350365</v>
      </c>
      <c r="AA107" s="16">
        <f t="shared" si="32"/>
        <v>694.3935372186961</v>
      </c>
      <c r="AB107" s="16">
        <f t="shared" si="33"/>
        <v>520.1950678496868</v>
      </c>
      <c r="AC107" s="16">
        <f t="shared" si="34"/>
        <v>431.41913043478263</v>
      </c>
      <c r="AD107" s="16" t="e">
        <f t="shared" si="35"/>
        <v>#NUM!</v>
      </c>
      <c r="AE107" s="16" t="e">
        <f t="shared" si="36"/>
        <v>#NUM!</v>
      </c>
      <c r="AF107" s="16" t="e">
        <f t="shared" si="37"/>
        <v>#NUM!</v>
      </c>
      <c r="AG107" s="16" t="e">
        <f t="shared" si="38"/>
        <v>#NUM!</v>
      </c>
      <c r="AH107" s="16" t="e">
        <f t="shared" si="39"/>
        <v>#NUM!</v>
      </c>
      <c r="AI107" s="16" t="e">
        <f t="shared" si="40"/>
        <v>#NUM!</v>
      </c>
      <c r="AJ107" s="13" t="s">
        <v>56</v>
      </c>
      <c r="AK107" s="20" t="e">
        <f>VLOOKUP(B107,prot!A:H,8,FALSE)*$D107</f>
        <v>#N/A</v>
      </c>
      <c r="AL107" s="10" t="b">
        <f t="shared" si="45"/>
        <v>1</v>
      </c>
      <c r="AM107" s="9">
        <f t="shared" si="46"/>
        <v>0</v>
      </c>
    </row>
    <row r="108" spans="1:39" ht="13.5" customHeight="1">
      <c r="A108" s="3">
        <v>9</v>
      </c>
      <c r="B108" s="1" t="s">
        <v>147</v>
      </c>
      <c r="C108" s="1">
        <v>1984</v>
      </c>
      <c r="D108" s="37">
        <f>IF(C108&gt;1966,VLOOKUP(C108,коэфф!A:B,2,FALSE),1.131)</f>
        <v>1.01</v>
      </c>
      <c r="E108" s="42" t="s">
        <v>81</v>
      </c>
      <c r="F108" s="42" t="s">
        <v>81</v>
      </c>
      <c r="G108" s="19" t="s">
        <v>81</v>
      </c>
      <c r="H108" s="19"/>
      <c r="I108" s="19" t="s">
        <v>81</v>
      </c>
      <c r="J108" s="19" t="s">
        <v>81</v>
      </c>
      <c r="K108" s="19" t="s">
        <v>81</v>
      </c>
      <c r="L108" s="19">
        <v>686.428688659117</v>
      </c>
      <c r="M108" s="19">
        <v>665.0276478094429</v>
      </c>
      <c r="N108" s="19" t="s">
        <v>81</v>
      </c>
      <c r="O108" s="19" t="s">
        <v>81</v>
      </c>
      <c r="P108" s="19" t="s">
        <v>81</v>
      </c>
      <c r="Q108" s="19" t="s">
        <v>81</v>
      </c>
      <c r="R108" s="1"/>
      <c r="S108" s="19" t="s">
        <v>81</v>
      </c>
      <c r="T108" s="19" t="s">
        <v>81</v>
      </c>
      <c r="U108" s="19" t="s">
        <v>81</v>
      </c>
      <c r="V108" s="19">
        <v>573.135622919222</v>
      </c>
      <c r="W108" s="19">
        <f>SUM(E108:V108)</f>
        <v>1924.591959387782</v>
      </c>
      <c r="X108" s="29">
        <f>SUMIF(Z108:AH108,"&gt;0")</f>
        <v>1924.591959387782</v>
      </c>
      <c r="Y108" s="22">
        <f>IF(AM108=0,"",AM108)</f>
      </c>
      <c r="Z108" s="16">
        <f t="shared" si="31"/>
        <v>686.428688659117</v>
      </c>
      <c r="AA108" s="16">
        <f t="shared" si="32"/>
        <v>665.0276478094429</v>
      </c>
      <c r="AB108" s="16">
        <f t="shared" si="33"/>
        <v>573.135622919222</v>
      </c>
      <c r="AC108" s="16" t="e">
        <f t="shared" si="34"/>
        <v>#NUM!</v>
      </c>
      <c r="AD108" s="16" t="e">
        <f t="shared" si="35"/>
        <v>#NUM!</v>
      </c>
      <c r="AE108" s="16" t="e">
        <f t="shared" si="36"/>
        <v>#NUM!</v>
      </c>
      <c r="AF108" s="16" t="e">
        <f t="shared" si="37"/>
        <v>#NUM!</v>
      </c>
      <c r="AG108" s="16" t="e">
        <f t="shared" si="38"/>
        <v>#NUM!</v>
      </c>
      <c r="AH108" s="16" t="e">
        <f t="shared" si="39"/>
        <v>#NUM!</v>
      </c>
      <c r="AI108" s="16" t="e">
        <f t="shared" si="40"/>
        <v>#NUM!</v>
      </c>
      <c r="AJ108" s="13" t="s">
        <v>56</v>
      </c>
      <c r="AK108" s="20" t="e">
        <f>VLOOKUP(B108,prot!A:H,8,FALSE)*$D108</f>
        <v>#N/A</v>
      </c>
      <c r="AL108" s="10" t="b">
        <f t="shared" si="45"/>
        <v>1</v>
      </c>
      <c r="AM108" s="9">
        <f t="shared" si="46"/>
        <v>0</v>
      </c>
    </row>
    <row r="109" spans="1:39" ht="12.75" customHeight="1">
      <c r="A109" s="3">
        <v>10</v>
      </c>
      <c r="B109" s="4" t="s">
        <v>76</v>
      </c>
      <c r="C109" s="4">
        <v>1975</v>
      </c>
      <c r="D109" s="37">
        <f>IF(C109&gt;1966,VLOOKUP(C109,коэфф!A:B,2,FALSE),1.131)</f>
        <v>1.065</v>
      </c>
      <c r="E109" s="42" t="s">
        <v>81</v>
      </c>
      <c r="F109" s="42" t="s">
        <v>81</v>
      </c>
      <c r="G109" s="19" t="s">
        <v>81</v>
      </c>
      <c r="H109" s="19"/>
      <c r="I109" s="19" t="s">
        <v>81</v>
      </c>
      <c r="J109" s="19" t="s">
        <v>81</v>
      </c>
      <c r="K109" s="19" t="s">
        <v>81</v>
      </c>
      <c r="L109" s="19" t="s">
        <v>81</v>
      </c>
      <c r="M109" s="19" t="s">
        <v>81</v>
      </c>
      <c r="N109" s="19">
        <v>928.4615384615385</v>
      </c>
      <c r="O109" s="19" t="s">
        <v>81</v>
      </c>
      <c r="P109" s="19" t="s">
        <v>81</v>
      </c>
      <c r="Q109" s="19" t="s">
        <v>81</v>
      </c>
      <c r="R109" s="1"/>
      <c r="S109" s="19" t="s">
        <v>81</v>
      </c>
      <c r="T109" s="19">
        <v>741.2150279776179</v>
      </c>
      <c r="U109" s="19" t="s">
        <v>81</v>
      </c>
      <c r="V109" s="19" t="s">
        <v>81</v>
      </c>
      <c r="W109" s="19">
        <f>SUM(E109:V109)</f>
        <v>1669.6765664391564</v>
      </c>
      <c r="X109" s="29">
        <f>SUMIF(Z109:AH109,"&gt;0")</f>
        <v>1669.6765664391564</v>
      </c>
      <c r="Y109" s="22">
        <f aca="true" t="shared" si="47" ref="Y109:Y133">IF(AM109=0,"",AM109)</f>
      </c>
      <c r="Z109" s="16">
        <f t="shared" si="31"/>
        <v>928.4615384615385</v>
      </c>
      <c r="AA109" s="16">
        <f t="shared" si="32"/>
        <v>741.2150279776179</v>
      </c>
      <c r="AB109" s="16" t="e">
        <f t="shared" si="33"/>
        <v>#NUM!</v>
      </c>
      <c r="AC109" s="16" t="e">
        <f t="shared" si="34"/>
        <v>#NUM!</v>
      </c>
      <c r="AD109" s="16" t="e">
        <f t="shared" si="35"/>
        <v>#NUM!</v>
      </c>
      <c r="AE109" s="16" t="e">
        <f t="shared" si="36"/>
        <v>#NUM!</v>
      </c>
      <c r="AF109" s="16" t="e">
        <f t="shared" si="37"/>
        <v>#NUM!</v>
      </c>
      <c r="AG109" s="16" t="e">
        <f t="shared" si="38"/>
        <v>#NUM!</v>
      </c>
      <c r="AH109" s="16" t="e">
        <f t="shared" si="39"/>
        <v>#NUM!</v>
      </c>
      <c r="AI109" s="16" t="e">
        <f t="shared" si="40"/>
        <v>#NUM!</v>
      </c>
      <c r="AJ109" s="13" t="s">
        <v>56</v>
      </c>
      <c r="AK109" s="20" t="e">
        <f>VLOOKUP(B109,prot!A:H,8,FALSE)*$D109</f>
        <v>#N/A</v>
      </c>
      <c r="AL109" s="10" t="b">
        <f t="shared" si="45"/>
        <v>1</v>
      </c>
      <c r="AM109" s="9">
        <f t="shared" si="46"/>
        <v>0</v>
      </c>
    </row>
    <row r="110" spans="1:39" ht="12.75" customHeight="1">
      <c r="A110" s="3">
        <v>11</v>
      </c>
      <c r="B110" s="4" t="s">
        <v>49</v>
      </c>
      <c r="C110" s="4">
        <v>1977</v>
      </c>
      <c r="D110" s="37">
        <f>IF(C110&gt;1966,VLOOKUP(C110,коэфф!A:B,2,FALSE),1.131)</f>
        <v>1.051</v>
      </c>
      <c r="E110" s="42" t="s">
        <v>81</v>
      </c>
      <c r="F110" s="42" t="s">
        <v>81</v>
      </c>
      <c r="G110" s="19" t="s">
        <v>81</v>
      </c>
      <c r="H110" s="19"/>
      <c r="I110" s="19" t="s">
        <v>81</v>
      </c>
      <c r="J110" s="19" t="s">
        <v>81</v>
      </c>
      <c r="K110" s="19" t="s">
        <v>81</v>
      </c>
      <c r="L110" s="19" t="s">
        <v>81</v>
      </c>
      <c r="M110" s="19">
        <v>972.4734010759115</v>
      </c>
      <c r="N110" s="19" t="s">
        <v>81</v>
      </c>
      <c r="O110" s="19" t="s">
        <v>81</v>
      </c>
      <c r="P110" s="19" t="s">
        <v>81</v>
      </c>
      <c r="Q110" s="19">
        <v>667.6058683584458</v>
      </c>
      <c r="R110" s="1"/>
      <c r="S110" s="19" t="s">
        <v>81</v>
      </c>
      <c r="T110" s="19" t="s">
        <v>81</v>
      </c>
      <c r="U110" s="19" t="s">
        <v>81</v>
      </c>
      <c r="V110" s="19" t="s">
        <v>81</v>
      </c>
      <c r="W110" s="19">
        <f>SUM(E110:V110)</f>
        <v>1640.0792694343572</v>
      </c>
      <c r="X110" s="29">
        <f>SUMIF(Z110:AH110,"&gt;0")</f>
        <v>1640.0792694343572</v>
      </c>
      <c r="Y110" s="22">
        <f t="shared" si="47"/>
      </c>
      <c r="Z110" s="16">
        <f t="shared" si="31"/>
        <v>972.4734010759115</v>
      </c>
      <c r="AA110" s="16">
        <f t="shared" si="32"/>
        <v>667.6058683584458</v>
      </c>
      <c r="AB110" s="16" t="e">
        <f t="shared" si="33"/>
        <v>#NUM!</v>
      </c>
      <c r="AC110" s="16" t="e">
        <f t="shared" si="34"/>
        <v>#NUM!</v>
      </c>
      <c r="AD110" s="16" t="e">
        <f t="shared" si="35"/>
        <v>#NUM!</v>
      </c>
      <c r="AE110" s="16" t="e">
        <f t="shared" si="36"/>
        <v>#NUM!</v>
      </c>
      <c r="AF110" s="16" t="e">
        <f t="shared" si="37"/>
        <v>#NUM!</v>
      </c>
      <c r="AG110" s="16" t="e">
        <f t="shared" si="38"/>
        <v>#NUM!</v>
      </c>
      <c r="AH110" s="16" t="e">
        <f t="shared" si="39"/>
        <v>#NUM!</v>
      </c>
      <c r="AI110" s="16" t="e">
        <f t="shared" si="40"/>
        <v>#NUM!</v>
      </c>
      <c r="AJ110" s="13" t="s">
        <v>56</v>
      </c>
      <c r="AK110" s="20" t="e">
        <f>VLOOKUP(B110,prot!A:H,8,FALSE)*$D110</f>
        <v>#N/A</v>
      </c>
      <c r="AL110" s="10" t="b">
        <f t="shared" si="45"/>
        <v>1</v>
      </c>
      <c r="AM110" s="9">
        <f t="shared" si="46"/>
        <v>0</v>
      </c>
    </row>
    <row r="111" spans="1:39" ht="12.75" customHeight="1">
      <c r="A111" s="3">
        <v>12</v>
      </c>
      <c r="B111" s="4" t="s">
        <v>94</v>
      </c>
      <c r="C111" s="4">
        <v>1981</v>
      </c>
      <c r="D111" s="37">
        <f>IF(C111&gt;1966,VLOOKUP(C111,коэфф!A:B,2,FALSE),1.131)</f>
        <v>1.026</v>
      </c>
      <c r="E111" s="42">
        <v>494.68787007274574</v>
      </c>
      <c r="F111" s="42">
        <v>512.8086534875047</v>
      </c>
      <c r="G111" s="19" t="s">
        <v>81</v>
      </c>
      <c r="H111" s="19"/>
      <c r="I111" s="19" t="s">
        <v>81</v>
      </c>
      <c r="J111" s="19" t="s">
        <v>81</v>
      </c>
      <c r="K111" s="19" t="s">
        <v>81</v>
      </c>
      <c r="L111" s="19" t="s">
        <v>81</v>
      </c>
      <c r="M111" s="19" t="s">
        <v>81</v>
      </c>
      <c r="N111" s="19" t="s">
        <v>81</v>
      </c>
      <c r="O111" s="19" t="s">
        <v>81</v>
      </c>
      <c r="P111" s="19" t="s">
        <v>81</v>
      </c>
      <c r="Q111" s="19" t="s">
        <v>81</v>
      </c>
      <c r="R111" s="1"/>
      <c r="S111" s="19" t="s">
        <v>81</v>
      </c>
      <c r="T111" s="19" t="s">
        <v>81</v>
      </c>
      <c r="U111" s="19" t="s">
        <v>81</v>
      </c>
      <c r="V111" s="19" t="s">
        <v>81</v>
      </c>
      <c r="W111" s="19">
        <f>SUM(E111:V111)</f>
        <v>1007.4965235602504</v>
      </c>
      <c r="X111" s="29">
        <f>SUMIF(Z111:AH111,"&gt;0")</f>
        <v>1007.4965235602504</v>
      </c>
      <c r="Y111" s="22">
        <f t="shared" si="47"/>
      </c>
      <c r="Z111" s="16">
        <f aca="true" t="shared" si="48" ref="Z111:Z142">LARGE($E111:$V111,1)</f>
        <v>512.8086534875047</v>
      </c>
      <c r="AA111" s="16">
        <f aca="true" t="shared" si="49" ref="AA111:AA142">LARGE($E111:$V111,2)</f>
        <v>494.68787007274574</v>
      </c>
      <c r="AB111" s="16" t="e">
        <f aca="true" t="shared" si="50" ref="AB111:AB142">LARGE($E111:$V111,3)</f>
        <v>#NUM!</v>
      </c>
      <c r="AC111" s="16" t="e">
        <f aca="true" t="shared" si="51" ref="AC111:AC142">LARGE($E111:$V111,4)</f>
        <v>#NUM!</v>
      </c>
      <c r="AD111" s="16" t="e">
        <f aca="true" t="shared" si="52" ref="AD111:AD142">LARGE($E111:$V111,5)</f>
        <v>#NUM!</v>
      </c>
      <c r="AE111" s="16" t="e">
        <f aca="true" t="shared" si="53" ref="AE111:AE142">LARGE($E111:$V111,6)</f>
        <v>#NUM!</v>
      </c>
      <c r="AF111" s="16" t="e">
        <f aca="true" t="shared" si="54" ref="AF111:AF142">LARGE($E111:$V111,7)</f>
        <v>#NUM!</v>
      </c>
      <c r="AG111" s="16" t="e">
        <f aca="true" t="shared" si="55" ref="AG111:AG142">LARGE($E111:$V111,8)</f>
        <v>#NUM!</v>
      </c>
      <c r="AH111" s="16" t="e">
        <f aca="true" t="shared" si="56" ref="AH111:AH142">LARGE($E111:$V111,9)</f>
        <v>#NUM!</v>
      </c>
      <c r="AI111" s="16" t="e">
        <f aca="true" t="shared" si="57" ref="AI111:AI142">LARGE($E111:$V111,10)</f>
        <v>#NUM!</v>
      </c>
      <c r="AJ111" s="13" t="s">
        <v>56</v>
      </c>
      <c r="AK111" s="20" t="e">
        <f>VLOOKUP(B111,prot!A:H,8,FALSE)*$D111</f>
        <v>#N/A</v>
      </c>
      <c r="AL111" s="10" t="b">
        <f t="shared" si="45"/>
        <v>1</v>
      </c>
      <c r="AM111" s="9">
        <f t="shared" si="46"/>
        <v>0</v>
      </c>
    </row>
    <row r="112" spans="1:39" ht="12.75">
      <c r="A112" s="3">
        <v>13</v>
      </c>
      <c r="B112" s="4" t="s">
        <v>148</v>
      </c>
      <c r="C112" s="4">
        <v>1973</v>
      </c>
      <c r="D112" s="37">
        <f>IF(C112&gt;1966,VLOOKUP(C112,коэфф!A:B,2,FALSE),1.131)</f>
        <v>1.08</v>
      </c>
      <c r="E112" s="42" t="s">
        <v>81</v>
      </c>
      <c r="F112" s="42" t="s">
        <v>81</v>
      </c>
      <c r="G112" s="19" t="s">
        <v>81</v>
      </c>
      <c r="H112" s="19"/>
      <c r="I112" s="19" t="s">
        <v>81</v>
      </c>
      <c r="J112" s="19" t="s">
        <v>81</v>
      </c>
      <c r="K112" s="19" t="s">
        <v>81</v>
      </c>
      <c r="L112" s="19">
        <v>639.9942759015455</v>
      </c>
      <c r="M112" s="19" t="s">
        <v>81</v>
      </c>
      <c r="N112" s="19" t="s">
        <v>81</v>
      </c>
      <c r="O112" s="19" t="s">
        <v>81</v>
      </c>
      <c r="P112" s="19" t="s">
        <v>81</v>
      </c>
      <c r="Q112" s="19" t="s">
        <v>81</v>
      </c>
      <c r="R112" s="1"/>
      <c r="S112" s="19" t="s">
        <v>81</v>
      </c>
      <c r="T112" s="19" t="s">
        <v>81</v>
      </c>
      <c r="U112" s="19" t="s">
        <v>81</v>
      </c>
      <c r="V112" s="19" t="s">
        <v>81</v>
      </c>
      <c r="W112" s="19">
        <f>SUM(E112:V112)</f>
        <v>639.9942759015455</v>
      </c>
      <c r="X112" s="29">
        <f>SUMIF(Z112:AH112,"&gt;0")</f>
        <v>639.9942759015455</v>
      </c>
      <c r="Y112" s="22">
        <f t="shared" si="47"/>
      </c>
      <c r="Z112" s="16">
        <f t="shared" si="48"/>
        <v>639.9942759015455</v>
      </c>
      <c r="AA112" s="16" t="e">
        <f t="shared" si="49"/>
        <v>#NUM!</v>
      </c>
      <c r="AB112" s="16" t="e">
        <f t="shared" si="50"/>
        <v>#NUM!</v>
      </c>
      <c r="AC112" s="16" t="e">
        <f t="shared" si="51"/>
        <v>#NUM!</v>
      </c>
      <c r="AD112" s="16" t="e">
        <f t="shared" si="52"/>
        <v>#NUM!</v>
      </c>
      <c r="AE112" s="16" t="e">
        <f t="shared" si="53"/>
        <v>#NUM!</v>
      </c>
      <c r="AF112" s="16" t="e">
        <f t="shared" si="54"/>
        <v>#NUM!</v>
      </c>
      <c r="AG112" s="16" t="e">
        <f t="shared" si="55"/>
        <v>#NUM!</v>
      </c>
      <c r="AH112" s="16" t="e">
        <f t="shared" si="56"/>
        <v>#NUM!</v>
      </c>
      <c r="AI112" s="16" t="e">
        <f t="shared" si="57"/>
        <v>#NUM!</v>
      </c>
      <c r="AJ112" s="13" t="s">
        <v>56</v>
      </c>
      <c r="AK112" s="20" t="e">
        <f>VLOOKUP(B112,prot!A:H,8,FALSE)*$D112</f>
        <v>#N/A</v>
      </c>
      <c r="AL112" s="10" t="b">
        <f t="shared" si="45"/>
        <v>1</v>
      </c>
      <c r="AM112" s="9">
        <f t="shared" si="46"/>
        <v>0</v>
      </c>
    </row>
    <row r="113" spans="1:39" ht="12.75" customHeight="1">
      <c r="A113" s="3">
        <v>14</v>
      </c>
      <c r="B113" s="56" t="s">
        <v>161</v>
      </c>
      <c r="C113" s="4">
        <v>1985</v>
      </c>
      <c r="D113" s="37">
        <f>IF(C113&gt;1966,VLOOKUP(C113,коэфф!A:B,2,FALSE),1.131)</f>
        <v>1.005</v>
      </c>
      <c r="E113" s="42" t="s">
        <v>81</v>
      </c>
      <c r="F113" s="42" t="s">
        <v>81</v>
      </c>
      <c r="G113" s="19" t="s">
        <v>81</v>
      </c>
      <c r="H113" s="19"/>
      <c r="I113" s="19" t="s">
        <v>81</v>
      </c>
      <c r="J113" s="19" t="s">
        <v>81</v>
      </c>
      <c r="K113" s="19" t="s">
        <v>81</v>
      </c>
      <c r="L113" s="19" t="s">
        <v>81</v>
      </c>
      <c r="M113" s="19" t="s">
        <v>81</v>
      </c>
      <c r="N113" s="19" t="s">
        <v>81</v>
      </c>
      <c r="O113" s="19" t="s">
        <v>81</v>
      </c>
      <c r="P113" s="19" t="s">
        <v>81</v>
      </c>
      <c r="Q113" s="19" t="s">
        <v>81</v>
      </c>
      <c r="R113" s="1"/>
      <c r="S113" s="19" t="s">
        <v>81</v>
      </c>
      <c r="T113" s="19" t="s">
        <v>81</v>
      </c>
      <c r="U113" s="19">
        <v>515.7982646420824</v>
      </c>
      <c r="V113" s="19" t="s">
        <v>81</v>
      </c>
      <c r="W113" s="19">
        <f>SUM(E113:V113)</f>
        <v>515.7982646420824</v>
      </c>
      <c r="X113" s="29">
        <f>SUMIF(Z113:AH113,"&gt;0")</f>
        <v>515.7982646420824</v>
      </c>
      <c r="Y113" s="22">
        <f t="shared" si="47"/>
      </c>
      <c r="Z113" s="16">
        <f t="shared" si="48"/>
        <v>515.7982646420824</v>
      </c>
      <c r="AA113" s="16" t="e">
        <f t="shared" si="49"/>
        <v>#NUM!</v>
      </c>
      <c r="AB113" s="16" t="e">
        <f t="shared" si="50"/>
        <v>#NUM!</v>
      </c>
      <c r="AC113" s="16" t="e">
        <f t="shared" si="51"/>
        <v>#NUM!</v>
      </c>
      <c r="AD113" s="16" t="e">
        <f t="shared" si="52"/>
        <v>#NUM!</v>
      </c>
      <c r="AE113" s="16" t="e">
        <f t="shared" si="53"/>
        <v>#NUM!</v>
      </c>
      <c r="AF113" s="16" t="e">
        <f t="shared" si="54"/>
        <v>#NUM!</v>
      </c>
      <c r="AG113" s="16" t="e">
        <f t="shared" si="55"/>
        <v>#NUM!</v>
      </c>
      <c r="AH113" s="16" t="e">
        <f t="shared" si="56"/>
        <v>#NUM!</v>
      </c>
      <c r="AI113" s="16" t="e">
        <f t="shared" si="57"/>
        <v>#NUM!</v>
      </c>
      <c r="AJ113" s="13" t="s">
        <v>56</v>
      </c>
      <c r="AK113" s="20" t="e">
        <f>VLOOKUP(B113,prot!A:H,8,FALSE)*$D113</f>
        <v>#N/A</v>
      </c>
      <c r="AL113" s="10" t="b">
        <f t="shared" si="45"/>
        <v>1</v>
      </c>
      <c r="AM113" s="9">
        <f t="shared" si="46"/>
        <v>0</v>
      </c>
    </row>
    <row r="114" spans="1:39" ht="12.75" hidden="1">
      <c r="A114" s="3">
        <v>15</v>
      </c>
      <c r="B114" s="4" t="s">
        <v>72</v>
      </c>
      <c r="C114" s="4">
        <v>1974</v>
      </c>
      <c r="D114" s="37">
        <f>IF(C114&gt;1966,VLOOKUP(C114,коэфф!A:B,2,FALSE),1.131)</f>
        <v>1.072</v>
      </c>
      <c r="E114" s="42" t="s">
        <v>81</v>
      </c>
      <c r="F114" s="42" t="s">
        <v>81</v>
      </c>
      <c r="G114" s="19" t="s">
        <v>81</v>
      </c>
      <c r="H114" s="19"/>
      <c r="I114" s="19" t="s">
        <v>81</v>
      </c>
      <c r="J114" s="19" t="s">
        <v>81</v>
      </c>
      <c r="K114" s="19" t="s">
        <v>81</v>
      </c>
      <c r="L114" s="19" t="s">
        <v>81</v>
      </c>
      <c r="M114" s="19" t="s">
        <v>81</v>
      </c>
      <c r="N114" s="19" t="s">
        <v>81</v>
      </c>
      <c r="O114" s="19" t="s">
        <v>81</v>
      </c>
      <c r="P114" s="19" t="s">
        <v>81</v>
      </c>
      <c r="Q114" s="19" t="s">
        <v>81</v>
      </c>
      <c r="R114" s="1"/>
      <c r="S114" s="19" t="s">
        <v>81</v>
      </c>
      <c r="T114" s="19" t="s">
        <v>81</v>
      </c>
      <c r="U114" s="19" t="s">
        <v>81</v>
      </c>
      <c r="V114" s="19" t="s">
        <v>81</v>
      </c>
      <c r="W114" s="19">
        <f>SUM(E114:V114)</f>
        <v>0</v>
      </c>
      <c r="X114" s="29">
        <f>SUMIF(Z114:AH114,"&gt;0")</f>
        <v>0</v>
      </c>
      <c r="Y114" s="22">
        <f t="shared" si="47"/>
      </c>
      <c r="Z114" s="16" t="e">
        <f t="shared" si="48"/>
        <v>#NUM!</v>
      </c>
      <c r="AA114" s="16" t="e">
        <f t="shared" si="49"/>
        <v>#NUM!</v>
      </c>
      <c r="AB114" s="16" t="e">
        <f t="shared" si="50"/>
        <v>#NUM!</v>
      </c>
      <c r="AC114" s="16" t="e">
        <f t="shared" si="51"/>
        <v>#NUM!</v>
      </c>
      <c r="AD114" s="16" t="e">
        <f t="shared" si="52"/>
        <v>#NUM!</v>
      </c>
      <c r="AE114" s="16" t="e">
        <f t="shared" si="53"/>
        <v>#NUM!</v>
      </c>
      <c r="AF114" s="16" t="e">
        <f t="shared" si="54"/>
        <v>#NUM!</v>
      </c>
      <c r="AG114" s="16" t="e">
        <f t="shared" si="55"/>
        <v>#NUM!</v>
      </c>
      <c r="AH114" s="16" t="e">
        <f t="shared" si="56"/>
        <v>#NUM!</v>
      </c>
      <c r="AI114" s="16" t="e">
        <f t="shared" si="57"/>
        <v>#NUM!</v>
      </c>
      <c r="AJ114" s="13" t="s">
        <v>56</v>
      </c>
      <c r="AK114" s="20" t="e">
        <f>VLOOKUP(B114,prot!A:H,8,FALSE)*$D114</f>
        <v>#N/A</v>
      </c>
      <c r="AL114" s="10" t="b">
        <f t="shared" si="45"/>
        <v>1</v>
      </c>
      <c r="AM114" s="9">
        <f t="shared" si="46"/>
        <v>0</v>
      </c>
    </row>
    <row r="115" spans="1:39" ht="21" customHeight="1" hidden="1">
      <c r="A115" s="3">
        <v>16</v>
      </c>
      <c r="B115" s="4" t="s">
        <v>68</v>
      </c>
      <c r="C115" s="4">
        <v>1969</v>
      </c>
      <c r="D115" s="37">
        <f>IF(C115&gt;1966,VLOOKUP(C115,коэфф!A:B,2,FALSE),1.131)</f>
        <v>1.113</v>
      </c>
      <c r="E115" s="42" t="s">
        <v>81</v>
      </c>
      <c r="F115" s="42" t="s">
        <v>81</v>
      </c>
      <c r="G115" s="19" t="s">
        <v>81</v>
      </c>
      <c r="H115" s="19"/>
      <c r="I115" s="19" t="s">
        <v>81</v>
      </c>
      <c r="J115" s="19" t="s">
        <v>81</v>
      </c>
      <c r="K115" s="19" t="s">
        <v>81</v>
      </c>
      <c r="L115" s="19" t="s">
        <v>81</v>
      </c>
      <c r="M115" s="19" t="s">
        <v>81</v>
      </c>
      <c r="N115" s="19" t="s">
        <v>81</v>
      </c>
      <c r="O115" s="19" t="s">
        <v>81</v>
      </c>
      <c r="P115" s="19" t="s">
        <v>81</v>
      </c>
      <c r="Q115" s="19" t="s">
        <v>81</v>
      </c>
      <c r="R115" s="1"/>
      <c r="S115" s="19" t="s">
        <v>81</v>
      </c>
      <c r="T115" s="19" t="s">
        <v>81</v>
      </c>
      <c r="U115" s="19" t="s">
        <v>81</v>
      </c>
      <c r="V115" s="19" t="s">
        <v>81</v>
      </c>
      <c r="W115" s="19">
        <f>SUM(E115:V115)</f>
        <v>0</v>
      </c>
      <c r="X115" s="29">
        <f>SUMIF(Z115:AH115,"&gt;0")</f>
        <v>0</v>
      </c>
      <c r="Y115" s="22">
        <f t="shared" si="47"/>
      </c>
      <c r="Z115" s="16" t="e">
        <f t="shared" si="48"/>
        <v>#NUM!</v>
      </c>
      <c r="AA115" s="16" t="e">
        <f t="shared" si="49"/>
        <v>#NUM!</v>
      </c>
      <c r="AB115" s="16" t="e">
        <f t="shared" si="50"/>
        <v>#NUM!</v>
      </c>
      <c r="AC115" s="16" t="e">
        <f t="shared" si="51"/>
        <v>#NUM!</v>
      </c>
      <c r="AD115" s="16" t="e">
        <f t="shared" si="52"/>
        <v>#NUM!</v>
      </c>
      <c r="AE115" s="16" t="e">
        <f t="shared" si="53"/>
        <v>#NUM!</v>
      </c>
      <c r="AF115" s="16" t="e">
        <f t="shared" si="54"/>
        <v>#NUM!</v>
      </c>
      <c r="AG115" s="16" t="e">
        <f t="shared" si="55"/>
        <v>#NUM!</v>
      </c>
      <c r="AH115" s="16" t="e">
        <f t="shared" si="56"/>
        <v>#NUM!</v>
      </c>
      <c r="AI115" s="16" t="e">
        <f t="shared" si="57"/>
        <v>#NUM!</v>
      </c>
      <c r="AJ115" s="13" t="s">
        <v>56</v>
      </c>
      <c r="AK115" s="20" t="e">
        <f>VLOOKUP(B115,prot!A:H,8,FALSE)*$D115</f>
        <v>#N/A</v>
      </c>
      <c r="AL115" s="10" t="b">
        <f t="shared" si="45"/>
        <v>1</v>
      </c>
      <c r="AM115" s="9">
        <f t="shared" si="46"/>
        <v>0</v>
      </c>
    </row>
    <row r="116" spans="1:39" ht="12.75" customHeight="1" hidden="1">
      <c r="A116" s="3">
        <v>17</v>
      </c>
      <c r="B116" s="4" t="s">
        <v>107</v>
      </c>
      <c r="C116" s="4">
        <v>1966</v>
      </c>
      <c r="D116" s="37">
        <f>IF(C116&gt;1966,VLOOKUP(C116,коэфф!A:B,2,FALSE),1.131)</f>
        <v>1.131</v>
      </c>
      <c r="E116" s="42" t="s">
        <v>81</v>
      </c>
      <c r="F116" s="42" t="s">
        <v>81</v>
      </c>
      <c r="G116" s="19" t="s">
        <v>81</v>
      </c>
      <c r="H116" s="19"/>
      <c r="I116" s="19" t="s">
        <v>81</v>
      </c>
      <c r="J116" s="19" t="s">
        <v>81</v>
      </c>
      <c r="K116" s="19" t="s">
        <v>81</v>
      </c>
      <c r="L116" s="19" t="s">
        <v>81</v>
      </c>
      <c r="M116" s="19" t="s">
        <v>81</v>
      </c>
      <c r="N116" s="19" t="s">
        <v>81</v>
      </c>
      <c r="O116" s="19" t="s">
        <v>81</v>
      </c>
      <c r="P116" s="19" t="s">
        <v>81</v>
      </c>
      <c r="Q116" s="19" t="s">
        <v>81</v>
      </c>
      <c r="R116" s="1"/>
      <c r="S116" s="19" t="s">
        <v>81</v>
      </c>
      <c r="T116" s="19" t="s">
        <v>81</v>
      </c>
      <c r="U116" s="19" t="s">
        <v>81</v>
      </c>
      <c r="V116" s="19" t="s">
        <v>81</v>
      </c>
      <c r="W116" s="19">
        <f>SUM(E116:V116)</f>
        <v>0</v>
      </c>
      <c r="X116" s="29">
        <f>SUMIF(Z116:AH116,"&gt;0")</f>
        <v>0</v>
      </c>
      <c r="Y116" s="22">
        <f t="shared" si="47"/>
      </c>
      <c r="Z116" s="16" t="e">
        <f t="shared" si="48"/>
        <v>#NUM!</v>
      </c>
      <c r="AA116" s="16" t="e">
        <f t="shared" si="49"/>
        <v>#NUM!</v>
      </c>
      <c r="AB116" s="16" t="e">
        <f t="shared" si="50"/>
        <v>#NUM!</v>
      </c>
      <c r="AC116" s="16" t="e">
        <f t="shared" si="51"/>
        <v>#NUM!</v>
      </c>
      <c r="AD116" s="16" t="e">
        <f t="shared" si="52"/>
        <v>#NUM!</v>
      </c>
      <c r="AE116" s="16" t="e">
        <f t="shared" si="53"/>
        <v>#NUM!</v>
      </c>
      <c r="AF116" s="16" t="e">
        <f t="shared" si="54"/>
        <v>#NUM!</v>
      </c>
      <c r="AG116" s="16" t="e">
        <f t="shared" si="55"/>
        <v>#NUM!</v>
      </c>
      <c r="AH116" s="16" t="e">
        <f t="shared" si="56"/>
        <v>#NUM!</v>
      </c>
      <c r="AI116" s="16" t="e">
        <f t="shared" si="57"/>
        <v>#NUM!</v>
      </c>
      <c r="AJ116" s="13" t="s">
        <v>56</v>
      </c>
      <c r="AK116" s="20" t="e">
        <f>VLOOKUP(B116,prot!A:H,8,FALSE)*$D116</f>
        <v>#N/A</v>
      </c>
      <c r="AL116" s="10" t="b">
        <f t="shared" si="45"/>
        <v>1</v>
      </c>
      <c r="AM116" s="9">
        <f t="shared" si="46"/>
        <v>0</v>
      </c>
    </row>
    <row r="117" spans="1:237" ht="12.75" customHeight="1">
      <c r="A117" s="3"/>
      <c r="B117" s="50" t="s">
        <v>79</v>
      </c>
      <c r="C117" s="51"/>
      <c r="D117" s="37"/>
      <c r="E117" s="42"/>
      <c r="F117" s="42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"/>
      <c r="S117" s="19"/>
      <c r="T117" s="19"/>
      <c r="U117" s="19"/>
      <c r="V117" s="19"/>
      <c r="W117" s="19"/>
      <c r="X117" s="29">
        <f>SUMIF(Z117:AH117,"&gt;0")</f>
        <v>0</v>
      </c>
      <c r="Y117" s="22"/>
      <c r="Z117" s="16" t="e">
        <f t="shared" si="48"/>
        <v>#NUM!</v>
      </c>
      <c r="AA117" s="16" t="e">
        <f t="shared" si="49"/>
        <v>#NUM!</v>
      </c>
      <c r="AB117" s="16" t="e">
        <f t="shared" si="50"/>
        <v>#NUM!</v>
      </c>
      <c r="AC117" s="16" t="e">
        <f t="shared" si="51"/>
        <v>#NUM!</v>
      </c>
      <c r="AD117" s="16" t="e">
        <f t="shared" si="52"/>
        <v>#NUM!</v>
      </c>
      <c r="AE117" s="16" t="e">
        <f t="shared" si="53"/>
        <v>#NUM!</v>
      </c>
      <c r="AF117" s="16" t="e">
        <f t="shared" si="54"/>
        <v>#NUM!</v>
      </c>
      <c r="AG117" s="16" t="e">
        <f t="shared" si="55"/>
        <v>#NUM!</v>
      </c>
      <c r="AH117" s="16" t="e">
        <f t="shared" si="56"/>
        <v>#NUM!</v>
      </c>
      <c r="AI117" s="16" t="e">
        <f t="shared" si="57"/>
        <v>#NUM!</v>
      </c>
      <c r="AJ117" s="13"/>
      <c r="AK117" s="20"/>
      <c r="AL117" s="10"/>
      <c r="AM117" s="9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30"/>
      <c r="BB117" s="31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30"/>
      <c r="CL117" s="31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30"/>
      <c r="DV117" s="31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30"/>
      <c r="FF117" s="31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30"/>
      <c r="GP117" s="31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30"/>
      <c r="HZ117" s="31"/>
      <c r="IA117" s="15"/>
      <c r="IB117" s="15"/>
      <c r="IC117" s="15"/>
    </row>
    <row r="118" spans="1:39" ht="13.5" customHeight="1">
      <c r="A118" s="3">
        <v>1</v>
      </c>
      <c r="B118" s="1" t="s">
        <v>15</v>
      </c>
      <c r="C118" s="1">
        <v>1956</v>
      </c>
      <c r="D118" s="37">
        <f>VLOOKUP(C118,коэфф!A:B,2,FALSE)</f>
        <v>1.112</v>
      </c>
      <c r="E118" s="42">
        <v>1112</v>
      </c>
      <c r="F118" s="42">
        <v>1112</v>
      </c>
      <c r="G118" s="19">
        <v>1112</v>
      </c>
      <c r="H118" s="19"/>
      <c r="I118" s="19">
        <v>966.0541842263697</v>
      </c>
      <c r="J118" s="19">
        <v>1060.5902469917671</v>
      </c>
      <c r="K118" s="19">
        <v>767.0896273917422</v>
      </c>
      <c r="L118" s="19">
        <v>1112</v>
      </c>
      <c r="M118" s="19">
        <v>900.3642329778509</v>
      </c>
      <c r="N118" s="19">
        <v>1006.3681885125186</v>
      </c>
      <c r="O118" s="19">
        <v>1008.4283324037929</v>
      </c>
      <c r="P118" s="19" t="s">
        <v>81</v>
      </c>
      <c r="Q118" s="19">
        <v>599.4980635166538</v>
      </c>
      <c r="R118" s="1"/>
      <c r="S118" s="19" t="s">
        <v>81</v>
      </c>
      <c r="T118" s="19">
        <v>981.8821576763487</v>
      </c>
      <c r="U118" s="19">
        <v>1112</v>
      </c>
      <c r="V118" s="19">
        <v>1111.0688716767847</v>
      </c>
      <c r="W118" s="19">
        <f>SUM(E118:V118)</f>
        <v>13961.343905373831</v>
      </c>
      <c r="X118" s="55">
        <f>SUMIF(Z118:AH118,"&gt;0")</f>
        <v>9746.455639584863</v>
      </c>
      <c r="Y118" s="22">
        <f>IF(AM118=0,"",AM118)</f>
      </c>
      <c r="Z118" s="16">
        <f t="shared" si="48"/>
        <v>1112</v>
      </c>
      <c r="AA118" s="16">
        <f t="shared" si="49"/>
        <v>1112</v>
      </c>
      <c r="AB118" s="16">
        <f t="shared" si="50"/>
        <v>1112</v>
      </c>
      <c r="AC118" s="16">
        <f t="shared" si="51"/>
        <v>1112</v>
      </c>
      <c r="AD118" s="16">
        <f t="shared" si="52"/>
        <v>1112</v>
      </c>
      <c r="AE118" s="16">
        <f t="shared" si="53"/>
        <v>1111.0688716767847</v>
      </c>
      <c r="AF118" s="16">
        <f t="shared" si="54"/>
        <v>1060.5902469917671</v>
      </c>
      <c r="AG118" s="16">
        <f t="shared" si="55"/>
        <v>1008.4283324037929</v>
      </c>
      <c r="AH118" s="16">
        <f t="shared" si="56"/>
        <v>1006.3681885125186</v>
      </c>
      <c r="AI118" s="16">
        <f t="shared" si="57"/>
        <v>981.8821576763487</v>
      </c>
      <c r="AJ118" s="13" t="s">
        <v>56</v>
      </c>
      <c r="AK118" s="20" t="e">
        <f>VLOOKUP(B118,prot!A:H,8,FALSE)*$D118</f>
        <v>#N/A</v>
      </c>
      <c r="AL118" s="10" t="b">
        <f>ISERROR(AK118)</f>
        <v>1</v>
      </c>
      <c r="AM118" s="9">
        <f>IF(AL118,0,AK118)</f>
        <v>0</v>
      </c>
    </row>
    <row r="119" spans="1:39" ht="12" customHeight="1">
      <c r="A119" s="3">
        <v>2</v>
      </c>
      <c r="B119" s="4" t="s">
        <v>88</v>
      </c>
      <c r="C119" s="4">
        <v>1959</v>
      </c>
      <c r="D119" s="37">
        <f>VLOOKUP(C119,коэфф!A:B,2,FALSE)</f>
        <v>1.075</v>
      </c>
      <c r="E119" s="42" t="s">
        <v>81</v>
      </c>
      <c r="F119" s="42" t="s">
        <v>81</v>
      </c>
      <c r="G119" s="19" t="s">
        <v>81</v>
      </c>
      <c r="H119" s="19"/>
      <c r="I119" s="19">
        <v>883.8888888888887</v>
      </c>
      <c r="J119" s="19">
        <v>889.532967032967</v>
      </c>
      <c r="K119" s="19">
        <v>1075</v>
      </c>
      <c r="L119" s="19">
        <v>821.497491316094</v>
      </c>
      <c r="M119" s="19" t="s">
        <v>81</v>
      </c>
      <c r="N119" s="19" t="s">
        <v>81</v>
      </c>
      <c r="O119" s="19">
        <v>1075</v>
      </c>
      <c r="P119" s="19">
        <v>1075</v>
      </c>
      <c r="Q119" s="19">
        <v>1073.457675753228</v>
      </c>
      <c r="R119" s="1"/>
      <c r="S119" s="19" t="s">
        <v>81</v>
      </c>
      <c r="T119" s="19">
        <v>1075</v>
      </c>
      <c r="U119" s="19">
        <v>1071.8945594607605</v>
      </c>
      <c r="V119" s="19">
        <v>1075</v>
      </c>
      <c r="W119" s="19">
        <f>SUM(E119:V119)</f>
        <v>10115.271582451938</v>
      </c>
      <c r="X119" s="55">
        <f>SUMIF(Z119:AH119,"&gt;0")</f>
        <v>9293.774091135843</v>
      </c>
      <c r="Y119" s="22">
        <f>IF(AM119=0,"",AM119)</f>
      </c>
      <c r="Z119" s="16">
        <f t="shared" si="48"/>
        <v>1075</v>
      </c>
      <c r="AA119" s="16">
        <f t="shared" si="49"/>
        <v>1075</v>
      </c>
      <c r="AB119" s="16">
        <f t="shared" si="50"/>
        <v>1075</v>
      </c>
      <c r="AC119" s="16">
        <f t="shared" si="51"/>
        <v>1075</v>
      </c>
      <c r="AD119" s="16">
        <f t="shared" si="52"/>
        <v>1075</v>
      </c>
      <c r="AE119" s="16">
        <f t="shared" si="53"/>
        <v>1073.457675753228</v>
      </c>
      <c r="AF119" s="16">
        <f t="shared" si="54"/>
        <v>1071.8945594607605</v>
      </c>
      <c r="AG119" s="16">
        <f t="shared" si="55"/>
        <v>889.532967032967</v>
      </c>
      <c r="AH119" s="16">
        <f t="shared" si="56"/>
        <v>883.8888888888887</v>
      </c>
      <c r="AI119" s="16">
        <f t="shared" si="57"/>
        <v>821.497491316094</v>
      </c>
      <c r="AJ119" s="13" t="s">
        <v>56</v>
      </c>
      <c r="AK119" s="20" t="e">
        <f>VLOOKUP(B119,prot!A:H,8,FALSE)*$D119</f>
        <v>#N/A</v>
      </c>
      <c r="AL119" s="10" t="b">
        <f>ISERROR(AK119)</f>
        <v>1</v>
      </c>
      <c r="AM119" s="9">
        <f>IF(AL119,0,AK119)</f>
        <v>0</v>
      </c>
    </row>
    <row r="120" spans="1:39" ht="12.75" customHeight="1">
      <c r="A120" s="3">
        <v>3</v>
      </c>
      <c r="B120" s="2" t="s">
        <v>10</v>
      </c>
      <c r="C120" s="2">
        <v>1962</v>
      </c>
      <c r="D120" s="37">
        <f>VLOOKUP(C120,коэфф!A:B,2,FALSE)</f>
        <v>1.041</v>
      </c>
      <c r="E120" s="42">
        <v>984</v>
      </c>
      <c r="F120" s="42">
        <v>1002</v>
      </c>
      <c r="G120" s="19" t="s">
        <v>81</v>
      </c>
      <c r="H120" s="19"/>
      <c r="I120" s="19" t="s">
        <v>81</v>
      </c>
      <c r="J120" s="19" t="s">
        <v>81</v>
      </c>
      <c r="K120" s="19">
        <v>825.3298611111109</v>
      </c>
      <c r="L120" s="19">
        <v>1014.1107011070111</v>
      </c>
      <c r="M120" s="19">
        <v>1014.7822222222222</v>
      </c>
      <c r="N120" s="19">
        <v>921.5286914765906</v>
      </c>
      <c r="O120" s="19" t="s">
        <v>81</v>
      </c>
      <c r="P120" s="19">
        <v>910.3333333333333</v>
      </c>
      <c r="Q120" s="19">
        <v>1041</v>
      </c>
      <c r="R120" s="1"/>
      <c r="S120" s="19">
        <v>1041</v>
      </c>
      <c r="T120" s="19">
        <v>763.6153050672181</v>
      </c>
      <c r="U120" s="19">
        <v>1003.6829608938549</v>
      </c>
      <c r="V120" s="19">
        <v>928.2071735475436</v>
      </c>
      <c r="W120" s="19">
        <f>SUM(E120:V120)</f>
        <v>11449.590248758885</v>
      </c>
      <c r="X120" s="55">
        <f>SUMIF(Z120:AH120,"&gt;0")</f>
        <v>8950.311749247223</v>
      </c>
      <c r="Y120" s="22">
        <f t="shared" si="47"/>
      </c>
      <c r="Z120" s="16">
        <f t="shared" si="48"/>
        <v>1041</v>
      </c>
      <c r="AA120" s="16">
        <f t="shared" si="49"/>
        <v>1041</v>
      </c>
      <c r="AB120" s="16">
        <f t="shared" si="50"/>
        <v>1014.7822222222222</v>
      </c>
      <c r="AC120" s="16">
        <f t="shared" si="51"/>
        <v>1014.1107011070111</v>
      </c>
      <c r="AD120" s="16">
        <f t="shared" si="52"/>
        <v>1003.6829608938549</v>
      </c>
      <c r="AE120" s="16">
        <f t="shared" si="53"/>
        <v>1002</v>
      </c>
      <c r="AF120" s="16">
        <f t="shared" si="54"/>
        <v>984</v>
      </c>
      <c r="AG120" s="16">
        <f t="shared" si="55"/>
        <v>928.2071735475436</v>
      </c>
      <c r="AH120" s="16">
        <f t="shared" si="56"/>
        <v>921.5286914765906</v>
      </c>
      <c r="AI120" s="16">
        <f t="shared" si="57"/>
        <v>910.3333333333333</v>
      </c>
      <c r="AJ120" s="13" t="s">
        <v>56</v>
      </c>
      <c r="AK120" s="20" t="e">
        <f>VLOOKUP(B120,prot!A:H,8,FALSE)*$D120</f>
        <v>#N/A</v>
      </c>
      <c r="AL120" s="10" t="b">
        <f t="shared" si="45"/>
        <v>1</v>
      </c>
      <c r="AM120" s="9">
        <f t="shared" si="46"/>
        <v>0</v>
      </c>
    </row>
    <row r="121" spans="1:39" ht="12.75">
      <c r="A121" s="3">
        <v>4</v>
      </c>
      <c r="B121" s="1" t="s">
        <v>32</v>
      </c>
      <c r="C121" s="1">
        <v>1956</v>
      </c>
      <c r="D121" s="37">
        <f>VLOOKUP(C121,коэфф!A:B,2,FALSE)</f>
        <v>1.112</v>
      </c>
      <c r="E121" s="42">
        <v>1047.9818676337266</v>
      </c>
      <c r="F121" s="42">
        <v>882.0578990901573</v>
      </c>
      <c r="G121" s="19">
        <v>933.3923126476274</v>
      </c>
      <c r="H121" s="19"/>
      <c r="I121" s="19">
        <v>884.5733186328555</v>
      </c>
      <c r="J121" s="19">
        <v>858.806153846154</v>
      </c>
      <c r="K121" s="19">
        <v>884.6922183507551</v>
      </c>
      <c r="L121" s="19">
        <v>900.6995295561467</v>
      </c>
      <c r="M121" s="19">
        <v>912.339152119701</v>
      </c>
      <c r="N121" s="19">
        <v>1091.8625832223704</v>
      </c>
      <c r="O121" s="19">
        <v>846.0982686008425</v>
      </c>
      <c r="P121" s="19">
        <v>756.0049788399303</v>
      </c>
      <c r="Q121" s="19">
        <v>1037.4691689008043</v>
      </c>
      <c r="R121" s="1"/>
      <c r="S121" s="19">
        <v>1013.3919338159257</v>
      </c>
      <c r="T121" s="19">
        <v>766.5487528344672</v>
      </c>
      <c r="U121" s="19">
        <v>978.3143585386579</v>
      </c>
      <c r="V121" s="19">
        <v>804.4219460442558</v>
      </c>
      <c r="W121" s="19">
        <f>SUM(E121:V121)</f>
        <v>14598.654442674377</v>
      </c>
      <c r="X121" s="29">
        <f>SUMIF(Z121:AH121,"&gt;0")</f>
        <v>8800.143124785714</v>
      </c>
      <c r="Y121" s="22">
        <f t="shared" si="47"/>
      </c>
      <c r="Z121" s="16">
        <f t="shared" si="48"/>
        <v>1091.8625832223704</v>
      </c>
      <c r="AA121" s="16">
        <f t="shared" si="49"/>
        <v>1047.9818676337266</v>
      </c>
      <c r="AB121" s="16">
        <f t="shared" si="50"/>
        <v>1037.4691689008043</v>
      </c>
      <c r="AC121" s="16">
        <f t="shared" si="51"/>
        <v>1013.3919338159257</v>
      </c>
      <c r="AD121" s="16">
        <f t="shared" si="52"/>
        <v>978.3143585386579</v>
      </c>
      <c r="AE121" s="16">
        <f t="shared" si="53"/>
        <v>933.3923126476274</v>
      </c>
      <c r="AF121" s="16">
        <f t="shared" si="54"/>
        <v>912.339152119701</v>
      </c>
      <c r="AG121" s="16">
        <f t="shared" si="55"/>
        <v>900.6995295561467</v>
      </c>
      <c r="AH121" s="16">
        <f t="shared" si="56"/>
        <v>884.6922183507551</v>
      </c>
      <c r="AI121" s="16">
        <f t="shared" si="57"/>
        <v>884.5733186328555</v>
      </c>
      <c r="AJ121" s="13" t="s">
        <v>56</v>
      </c>
      <c r="AK121" s="20" t="e">
        <f>VLOOKUP(B121,prot!A:H,8,FALSE)*$D121</f>
        <v>#N/A</v>
      </c>
      <c r="AL121" s="10" t="b">
        <f t="shared" si="45"/>
        <v>1</v>
      </c>
      <c r="AM121" s="9">
        <f t="shared" si="46"/>
        <v>0</v>
      </c>
    </row>
    <row r="122" spans="1:39" ht="12" customHeight="1">
      <c r="A122" s="3">
        <v>5</v>
      </c>
      <c r="B122" s="4" t="s">
        <v>41</v>
      </c>
      <c r="C122" s="4">
        <v>1962</v>
      </c>
      <c r="D122" s="37">
        <f>VLOOKUP(C122,коэфф!A:B,2,FALSE)</f>
        <v>1.041</v>
      </c>
      <c r="E122" s="42" t="s">
        <v>81</v>
      </c>
      <c r="F122" s="42" t="s">
        <v>81</v>
      </c>
      <c r="G122" s="19">
        <v>1002.529933481153</v>
      </c>
      <c r="H122" s="19"/>
      <c r="I122" s="19" t="s">
        <v>81</v>
      </c>
      <c r="J122" s="19" t="s">
        <v>81</v>
      </c>
      <c r="K122" s="19">
        <v>785.0477064220181</v>
      </c>
      <c r="L122" s="19">
        <v>943.7637362637363</v>
      </c>
      <c r="M122" s="19">
        <v>1041</v>
      </c>
      <c r="N122" s="19">
        <v>1041</v>
      </c>
      <c r="O122" s="19">
        <v>949.8686868686868</v>
      </c>
      <c r="P122" s="19" t="s">
        <v>81</v>
      </c>
      <c r="Q122" s="19" t="s">
        <v>81</v>
      </c>
      <c r="R122" s="1"/>
      <c r="S122" s="19">
        <v>956.1034392912975</v>
      </c>
      <c r="T122" s="19">
        <v>895.7735543873837</v>
      </c>
      <c r="U122" s="19">
        <v>945.160455940377</v>
      </c>
      <c r="V122" s="19">
        <v>984.679548156956</v>
      </c>
      <c r="W122" s="19">
        <f>SUM(E122:V122)</f>
        <v>9544.927060811608</v>
      </c>
      <c r="X122" s="29">
        <f>SUMIF(Z122:AH122,"&gt;0")</f>
        <v>8759.87935438959</v>
      </c>
      <c r="Y122" s="22">
        <f>IF(AM122=0,"",AM122)</f>
      </c>
      <c r="Z122" s="16">
        <f t="shared" si="48"/>
        <v>1041</v>
      </c>
      <c r="AA122" s="16">
        <f t="shared" si="49"/>
        <v>1041</v>
      </c>
      <c r="AB122" s="16">
        <f t="shared" si="50"/>
        <v>1002.529933481153</v>
      </c>
      <c r="AC122" s="16">
        <f t="shared" si="51"/>
        <v>984.679548156956</v>
      </c>
      <c r="AD122" s="16">
        <f t="shared" si="52"/>
        <v>956.1034392912975</v>
      </c>
      <c r="AE122" s="16">
        <f t="shared" si="53"/>
        <v>949.8686868686868</v>
      </c>
      <c r="AF122" s="16">
        <f t="shared" si="54"/>
        <v>945.160455940377</v>
      </c>
      <c r="AG122" s="16">
        <f t="shared" si="55"/>
        <v>943.7637362637363</v>
      </c>
      <c r="AH122" s="16">
        <f t="shared" si="56"/>
        <v>895.7735543873837</v>
      </c>
      <c r="AI122" s="16">
        <f t="shared" si="57"/>
        <v>785.0477064220181</v>
      </c>
      <c r="AJ122" s="13" t="s">
        <v>56</v>
      </c>
      <c r="AK122" s="20" t="e">
        <f>VLOOKUP(B122,prot!A:H,8,FALSE)*$D122</f>
        <v>#N/A</v>
      </c>
      <c r="AL122" s="10" t="b">
        <f>ISERROR(AK122)</f>
        <v>1</v>
      </c>
      <c r="AM122" s="9">
        <f>IF(AL122,0,AK122)</f>
        <v>0</v>
      </c>
    </row>
    <row r="123" spans="1:39" ht="12" customHeight="1">
      <c r="A123" s="3">
        <v>6</v>
      </c>
      <c r="B123" s="1" t="s">
        <v>31</v>
      </c>
      <c r="C123" s="1">
        <v>1958</v>
      </c>
      <c r="D123" s="37">
        <f>VLOOKUP(C123,коэфф!A:B,2,FALSE)</f>
        <v>1.087</v>
      </c>
      <c r="E123" s="42">
        <v>798.8239660657476</v>
      </c>
      <c r="F123" s="42">
        <v>907.2523933855528</v>
      </c>
      <c r="G123" s="19" t="s">
        <v>81</v>
      </c>
      <c r="H123" s="19"/>
      <c r="I123" s="19">
        <v>1087</v>
      </c>
      <c r="J123" s="19">
        <v>1087</v>
      </c>
      <c r="K123" s="19">
        <v>917.9858961128309</v>
      </c>
      <c r="L123" s="19" t="s">
        <v>81</v>
      </c>
      <c r="M123" s="19">
        <v>732.2349869451698</v>
      </c>
      <c r="N123" s="19" t="s">
        <v>81</v>
      </c>
      <c r="O123" s="19" t="s">
        <v>81</v>
      </c>
      <c r="P123" s="19">
        <v>742.4532726045884</v>
      </c>
      <c r="Q123" s="19">
        <v>521.2134091589345</v>
      </c>
      <c r="R123" s="1"/>
      <c r="S123" s="19" t="s">
        <v>81</v>
      </c>
      <c r="T123" s="19" t="s">
        <v>81</v>
      </c>
      <c r="U123" s="19" t="s">
        <v>81</v>
      </c>
      <c r="V123" s="19">
        <v>859.7507632189524</v>
      </c>
      <c r="W123" s="19">
        <f>SUM(E123:V123)</f>
        <v>7653.714687491776</v>
      </c>
      <c r="X123" s="29">
        <f>SUMIF(Z123:AH123,"&gt;0")</f>
        <v>7653.714687491776</v>
      </c>
      <c r="Y123" s="22">
        <f>IF(AM123=0,"",AM123)</f>
      </c>
      <c r="Z123" s="16">
        <f t="shared" si="48"/>
        <v>1087</v>
      </c>
      <c r="AA123" s="16">
        <f t="shared" si="49"/>
        <v>1087</v>
      </c>
      <c r="AB123" s="16">
        <f t="shared" si="50"/>
        <v>917.9858961128309</v>
      </c>
      <c r="AC123" s="16">
        <f t="shared" si="51"/>
        <v>907.2523933855528</v>
      </c>
      <c r="AD123" s="16">
        <f t="shared" si="52"/>
        <v>859.7507632189524</v>
      </c>
      <c r="AE123" s="16">
        <f t="shared" si="53"/>
        <v>798.8239660657476</v>
      </c>
      <c r="AF123" s="16">
        <f t="shared" si="54"/>
        <v>742.4532726045884</v>
      </c>
      <c r="AG123" s="16">
        <f t="shared" si="55"/>
        <v>732.2349869451698</v>
      </c>
      <c r="AH123" s="16">
        <f t="shared" si="56"/>
        <v>521.2134091589345</v>
      </c>
      <c r="AI123" s="16" t="e">
        <f t="shared" si="57"/>
        <v>#NUM!</v>
      </c>
      <c r="AJ123" s="13" t="s">
        <v>56</v>
      </c>
      <c r="AK123" s="20" t="e">
        <f>VLOOKUP(B123,prot!A:H,8,FALSE)*$D123</f>
        <v>#N/A</v>
      </c>
      <c r="AL123" s="10" t="b">
        <f>ISERROR(AK123)</f>
        <v>1</v>
      </c>
      <c r="AM123" s="9">
        <f>IF(AL123,0,AK123)</f>
        <v>0</v>
      </c>
    </row>
    <row r="124" spans="1:39" ht="13.5" customHeight="1">
      <c r="A124" s="3">
        <v>7</v>
      </c>
      <c r="B124" s="2" t="s">
        <v>51</v>
      </c>
      <c r="C124" s="2">
        <v>1956</v>
      </c>
      <c r="D124" s="37">
        <f>VLOOKUP(C124,коэфф!A:B,2,FALSE)</f>
        <v>1.112</v>
      </c>
      <c r="E124" s="42">
        <v>799.1178707224336</v>
      </c>
      <c r="F124" s="42">
        <v>674.5148640101203</v>
      </c>
      <c r="G124" s="19" t="s">
        <v>81</v>
      </c>
      <c r="H124" s="19"/>
      <c r="I124" s="19" t="s">
        <v>81</v>
      </c>
      <c r="J124" s="19" t="s">
        <v>81</v>
      </c>
      <c r="K124" s="19">
        <v>586.8412942989214</v>
      </c>
      <c r="L124" s="19">
        <v>765.1642050390966</v>
      </c>
      <c r="M124" s="19">
        <v>741.5837837837838</v>
      </c>
      <c r="N124" s="19">
        <v>844.4786817713698</v>
      </c>
      <c r="O124" s="19">
        <v>679.9969913501317</v>
      </c>
      <c r="P124" s="19">
        <v>689.7279127867362</v>
      </c>
      <c r="Q124" s="19">
        <v>676.827284652383</v>
      </c>
      <c r="R124" s="1"/>
      <c r="S124" s="19">
        <v>728.9938627487448</v>
      </c>
      <c r="T124" s="19">
        <v>742.4963915908378</v>
      </c>
      <c r="U124" s="19">
        <v>803.2619462853158</v>
      </c>
      <c r="V124" s="19">
        <v>839.5406516925025</v>
      </c>
      <c r="W124" s="19">
        <f>SUM(E124:V124)</f>
        <v>9572.545740732377</v>
      </c>
      <c r="X124" s="29">
        <f>SUMIF(Z124:AH124,"&gt;0")</f>
        <v>6954.365306420819</v>
      </c>
      <c r="Y124" s="22">
        <f t="shared" si="47"/>
      </c>
      <c r="Z124" s="16">
        <f t="shared" si="48"/>
        <v>844.4786817713698</v>
      </c>
      <c r="AA124" s="16">
        <f t="shared" si="49"/>
        <v>839.5406516925025</v>
      </c>
      <c r="AB124" s="16">
        <f t="shared" si="50"/>
        <v>803.2619462853158</v>
      </c>
      <c r="AC124" s="16">
        <f t="shared" si="51"/>
        <v>799.1178707224336</v>
      </c>
      <c r="AD124" s="16">
        <f t="shared" si="52"/>
        <v>765.1642050390966</v>
      </c>
      <c r="AE124" s="16">
        <f t="shared" si="53"/>
        <v>742.4963915908378</v>
      </c>
      <c r="AF124" s="16">
        <f t="shared" si="54"/>
        <v>741.5837837837838</v>
      </c>
      <c r="AG124" s="16">
        <f t="shared" si="55"/>
        <v>728.9938627487448</v>
      </c>
      <c r="AH124" s="16">
        <f t="shared" si="56"/>
        <v>689.7279127867362</v>
      </c>
      <c r="AI124" s="16">
        <f t="shared" si="57"/>
        <v>679.9969913501317</v>
      </c>
      <c r="AJ124" s="13" t="s">
        <v>56</v>
      </c>
      <c r="AK124" s="20" t="e">
        <f>VLOOKUP(B124,prot!A:H,8,FALSE)*$D124</f>
        <v>#N/A</v>
      </c>
      <c r="AL124" s="10" t="b">
        <f aca="true" t="shared" si="58" ref="AL124:AL141">ISERROR(AK124)</f>
        <v>1</v>
      </c>
      <c r="AM124" s="9">
        <f aca="true" t="shared" si="59" ref="AM124:AM133">IF(AL124,0,AK124)</f>
        <v>0</v>
      </c>
    </row>
    <row r="125" spans="1:39" ht="12.75">
      <c r="A125" s="3">
        <v>8</v>
      </c>
      <c r="B125" s="4" t="s">
        <v>14</v>
      </c>
      <c r="C125" s="4">
        <v>1952</v>
      </c>
      <c r="D125" s="37">
        <f>VLOOKUP(C125,коэфф!A:B,2,FALSE)</f>
        <v>1.166</v>
      </c>
      <c r="E125" s="42">
        <v>665.7824773413896</v>
      </c>
      <c r="F125" s="42">
        <v>683.4926650366748</v>
      </c>
      <c r="G125" s="19" t="s">
        <v>81</v>
      </c>
      <c r="H125" s="19"/>
      <c r="I125" s="19">
        <v>539.620910840282</v>
      </c>
      <c r="J125" s="19">
        <v>700.1578947368422</v>
      </c>
      <c r="K125" s="19">
        <v>667.6316522708274</v>
      </c>
      <c r="L125" s="19">
        <v>694.757749021968</v>
      </c>
      <c r="M125" s="19">
        <v>528.2726646775304</v>
      </c>
      <c r="N125" s="19" t="s">
        <v>81</v>
      </c>
      <c r="O125" s="19" t="s">
        <v>81</v>
      </c>
      <c r="P125" s="19">
        <v>628.3239936858721</v>
      </c>
      <c r="Q125" s="19">
        <v>606.7558878504672</v>
      </c>
      <c r="R125" s="1"/>
      <c r="S125" s="19">
        <v>511.6581600896302</v>
      </c>
      <c r="T125" s="19">
        <v>573.3012939001848</v>
      </c>
      <c r="U125" s="19" t="s">
        <v>81</v>
      </c>
      <c r="V125" s="19">
        <v>606.1777584141162</v>
      </c>
      <c r="W125" s="19">
        <f>SUM(E125:V125)</f>
        <v>7405.933107865784</v>
      </c>
      <c r="X125" s="29">
        <f>SUMIF(Z125:AH125,"&gt;0")</f>
        <v>5826.381372258343</v>
      </c>
      <c r="Y125" s="22">
        <f t="shared" si="47"/>
      </c>
      <c r="Z125" s="16">
        <f t="shared" si="48"/>
        <v>700.1578947368422</v>
      </c>
      <c r="AA125" s="16">
        <f t="shared" si="49"/>
        <v>694.757749021968</v>
      </c>
      <c r="AB125" s="16">
        <f t="shared" si="50"/>
        <v>683.4926650366748</v>
      </c>
      <c r="AC125" s="16">
        <f t="shared" si="51"/>
        <v>667.6316522708274</v>
      </c>
      <c r="AD125" s="16">
        <f t="shared" si="52"/>
        <v>665.7824773413896</v>
      </c>
      <c r="AE125" s="16">
        <f t="shared" si="53"/>
        <v>628.3239936858721</v>
      </c>
      <c r="AF125" s="16">
        <f t="shared" si="54"/>
        <v>606.7558878504672</v>
      </c>
      <c r="AG125" s="16">
        <f t="shared" si="55"/>
        <v>606.1777584141162</v>
      </c>
      <c r="AH125" s="16">
        <f t="shared" si="56"/>
        <v>573.3012939001848</v>
      </c>
      <c r="AI125" s="16">
        <f t="shared" si="57"/>
        <v>539.620910840282</v>
      </c>
      <c r="AJ125" s="13" t="s">
        <v>56</v>
      </c>
      <c r="AK125" s="20" t="e">
        <f>VLOOKUP(B125,prot!A:H,8,FALSE)*$D125</f>
        <v>#N/A</v>
      </c>
      <c r="AL125" s="10" t="b">
        <f t="shared" si="58"/>
        <v>1</v>
      </c>
      <c r="AM125" s="9">
        <f t="shared" si="59"/>
        <v>0</v>
      </c>
    </row>
    <row r="126" spans="1:39" ht="12" customHeight="1">
      <c r="A126" s="3">
        <v>9</v>
      </c>
      <c r="B126" s="1" t="s">
        <v>97</v>
      </c>
      <c r="C126" s="1">
        <v>1953</v>
      </c>
      <c r="D126" s="37">
        <f>VLOOKUP(C126,коэфф!A:B,2,FALSE)</f>
        <v>1.152</v>
      </c>
      <c r="E126" s="42" t="s">
        <v>81</v>
      </c>
      <c r="F126" s="42" t="s">
        <v>81</v>
      </c>
      <c r="G126" s="19" t="s">
        <v>81</v>
      </c>
      <c r="H126" s="19"/>
      <c r="I126" s="19" t="s">
        <v>81</v>
      </c>
      <c r="J126" s="19" t="s">
        <v>81</v>
      </c>
      <c r="K126" s="19" t="s">
        <v>81</v>
      </c>
      <c r="L126" s="19">
        <v>474</v>
      </c>
      <c r="M126" s="1"/>
      <c r="N126" s="19">
        <v>695.2732034702896</v>
      </c>
      <c r="O126" s="19">
        <v>341.6290351997082</v>
      </c>
      <c r="P126" s="19">
        <v>584.7791821561337</v>
      </c>
      <c r="Q126" s="19">
        <v>533.2836714333222</v>
      </c>
      <c r="R126" s="1"/>
      <c r="S126" s="19" t="s">
        <v>81</v>
      </c>
      <c r="T126" s="19">
        <v>639.0656934306569</v>
      </c>
      <c r="U126" s="19">
        <v>644.1123110151188</v>
      </c>
      <c r="V126" s="19">
        <v>594.3677440276728</v>
      </c>
      <c r="W126" s="19">
        <f>SUM(E126:V126)</f>
        <v>4506.510840732902</v>
      </c>
      <c r="X126" s="29">
        <f>SUMIF(Z126:AH126,"&gt;0")</f>
        <v>4506.510840732903</v>
      </c>
      <c r="Y126" s="22">
        <f t="shared" si="47"/>
      </c>
      <c r="Z126" s="16">
        <f t="shared" si="48"/>
        <v>695.2732034702896</v>
      </c>
      <c r="AA126" s="16">
        <f t="shared" si="49"/>
        <v>644.1123110151188</v>
      </c>
      <c r="AB126" s="16">
        <f t="shared" si="50"/>
        <v>639.0656934306569</v>
      </c>
      <c r="AC126" s="16">
        <f t="shared" si="51"/>
        <v>594.3677440276728</v>
      </c>
      <c r="AD126" s="16">
        <f t="shared" si="52"/>
        <v>584.7791821561337</v>
      </c>
      <c r="AE126" s="16">
        <f t="shared" si="53"/>
        <v>533.2836714333222</v>
      </c>
      <c r="AF126" s="16">
        <f t="shared" si="54"/>
        <v>474</v>
      </c>
      <c r="AG126" s="16">
        <f t="shared" si="55"/>
        <v>341.6290351997082</v>
      </c>
      <c r="AH126" s="16" t="e">
        <f t="shared" si="56"/>
        <v>#NUM!</v>
      </c>
      <c r="AI126" s="16" t="e">
        <f t="shared" si="57"/>
        <v>#NUM!</v>
      </c>
      <c r="AJ126" s="13" t="s">
        <v>56</v>
      </c>
      <c r="AK126" s="20" t="e">
        <f>VLOOKUP(B126,prot!A:H,8,FALSE)*$D126</f>
        <v>#N/A</v>
      </c>
      <c r="AL126" s="10" t="b">
        <f t="shared" si="58"/>
        <v>1</v>
      </c>
      <c r="AM126" s="9">
        <f t="shared" si="59"/>
        <v>0</v>
      </c>
    </row>
    <row r="127" spans="1:39" ht="12" customHeight="1">
      <c r="A127" s="3">
        <v>10</v>
      </c>
      <c r="B127" s="4" t="s">
        <v>43</v>
      </c>
      <c r="C127" s="4">
        <v>1961</v>
      </c>
      <c r="D127" s="37">
        <f>VLOOKUP(C127,коэфф!A:B,2,FALSE)</f>
        <v>1.052</v>
      </c>
      <c r="E127" s="42" t="s">
        <v>81</v>
      </c>
      <c r="F127" s="42" t="s">
        <v>81</v>
      </c>
      <c r="G127" s="19" t="s">
        <v>81</v>
      </c>
      <c r="H127" s="19"/>
      <c r="I127" s="19" t="s">
        <v>81</v>
      </c>
      <c r="J127" s="19" t="s">
        <v>81</v>
      </c>
      <c r="K127" s="19">
        <v>816.1041902604755</v>
      </c>
      <c r="L127" s="19">
        <v>752.78641127575</v>
      </c>
      <c r="M127" s="19">
        <v>892.7979363714534</v>
      </c>
      <c r="N127" s="19">
        <v>805.7174906522642</v>
      </c>
      <c r="O127" s="19" t="s">
        <v>81</v>
      </c>
      <c r="P127" s="19" t="s">
        <v>81</v>
      </c>
      <c r="Q127" s="19" t="s">
        <v>81</v>
      </c>
      <c r="R127" s="1"/>
      <c r="S127" s="19" t="s">
        <v>81</v>
      </c>
      <c r="T127" s="19">
        <v>931.2212978369386</v>
      </c>
      <c r="U127" s="19" t="s">
        <v>81</v>
      </c>
      <c r="V127" s="19" t="s">
        <v>81</v>
      </c>
      <c r="W127" s="19">
        <f>SUM(E127:V127)</f>
        <v>4198.6273263968815</v>
      </c>
      <c r="X127" s="29">
        <f>SUMIF(Z127:AH127,"&gt;0")</f>
        <v>4198.6273263968815</v>
      </c>
      <c r="Y127" s="22">
        <f t="shared" si="47"/>
      </c>
      <c r="Z127" s="16">
        <f t="shared" si="48"/>
        <v>931.2212978369386</v>
      </c>
      <c r="AA127" s="16">
        <f t="shared" si="49"/>
        <v>892.7979363714534</v>
      </c>
      <c r="AB127" s="16">
        <f t="shared" si="50"/>
        <v>816.1041902604755</v>
      </c>
      <c r="AC127" s="16">
        <f t="shared" si="51"/>
        <v>805.7174906522642</v>
      </c>
      <c r="AD127" s="16">
        <f t="shared" si="52"/>
        <v>752.78641127575</v>
      </c>
      <c r="AE127" s="16" t="e">
        <f t="shared" si="53"/>
        <v>#NUM!</v>
      </c>
      <c r="AF127" s="16" t="e">
        <f t="shared" si="54"/>
        <v>#NUM!</v>
      </c>
      <c r="AG127" s="16" t="e">
        <f t="shared" si="55"/>
        <v>#NUM!</v>
      </c>
      <c r="AH127" s="16" t="e">
        <f t="shared" si="56"/>
        <v>#NUM!</v>
      </c>
      <c r="AI127" s="16" t="e">
        <f t="shared" si="57"/>
        <v>#NUM!</v>
      </c>
      <c r="AJ127" s="13" t="s">
        <v>56</v>
      </c>
      <c r="AK127" s="20" t="e">
        <f>VLOOKUP(B127,prot!A:H,8,FALSE)*$D127</f>
        <v>#N/A</v>
      </c>
      <c r="AL127" s="10" t="b">
        <f t="shared" si="58"/>
        <v>1</v>
      </c>
      <c r="AM127" s="9">
        <f t="shared" si="59"/>
        <v>0</v>
      </c>
    </row>
    <row r="128" spans="1:39" ht="12" customHeight="1">
      <c r="A128" s="3">
        <v>11</v>
      </c>
      <c r="B128" s="4" t="s">
        <v>133</v>
      </c>
      <c r="C128" s="4">
        <v>1954</v>
      </c>
      <c r="D128" s="37">
        <f>VLOOKUP(C128,коэфф!A:B,2,FALSE)</f>
        <v>1.138</v>
      </c>
      <c r="E128" s="42" t="s">
        <v>81</v>
      </c>
      <c r="F128" s="42" t="s">
        <v>81</v>
      </c>
      <c r="G128" s="19" t="s">
        <v>81</v>
      </c>
      <c r="H128" s="19"/>
      <c r="I128" s="19" t="s">
        <v>81</v>
      </c>
      <c r="J128" s="19" t="s">
        <v>81</v>
      </c>
      <c r="K128" s="19">
        <v>425.8175528040786</v>
      </c>
      <c r="L128" s="19" t="s">
        <v>81</v>
      </c>
      <c r="M128" s="19">
        <v>465.19196521018836</v>
      </c>
      <c r="N128" s="19" t="s">
        <v>81</v>
      </c>
      <c r="O128" s="19" t="s">
        <v>81</v>
      </c>
      <c r="P128" s="19" t="s">
        <v>81</v>
      </c>
      <c r="Q128" s="19" t="s">
        <v>81</v>
      </c>
      <c r="R128" s="1"/>
      <c r="S128" s="19" t="s">
        <v>81</v>
      </c>
      <c r="T128" s="19" t="s">
        <v>81</v>
      </c>
      <c r="U128" s="19" t="s">
        <v>81</v>
      </c>
      <c r="V128" s="19" t="s">
        <v>81</v>
      </c>
      <c r="W128" s="19">
        <f>SUM(E128:V128)</f>
        <v>891.009518014267</v>
      </c>
      <c r="X128" s="29">
        <f>SUMIF(Z128:AH128,"&gt;0")</f>
        <v>891.009518014267</v>
      </c>
      <c r="Y128" s="22">
        <f>IF(AM128=0,"",AM128)</f>
      </c>
      <c r="Z128" s="16">
        <f t="shared" si="48"/>
        <v>465.19196521018836</v>
      </c>
      <c r="AA128" s="16">
        <f t="shared" si="49"/>
        <v>425.8175528040786</v>
      </c>
      <c r="AB128" s="16" t="e">
        <f t="shared" si="50"/>
        <v>#NUM!</v>
      </c>
      <c r="AC128" s="16" t="e">
        <f t="shared" si="51"/>
        <v>#NUM!</v>
      </c>
      <c r="AD128" s="16" t="e">
        <f t="shared" si="52"/>
        <v>#NUM!</v>
      </c>
      <c r="AE128" s="16" t="e">
        <f t="shared" si="53"/>
        <v>#NUM!</v>
      </c>
      <c r="AF128" s="16" t="e">
        <f t="shared" si="54"/>
        <v>#NUM!</v>
      </c>
      <c r="AG128" s="16" t="e">
        <f t="shared" si="55"/>
        <v>#NUM!</v>
      </c>
      <c r="AH128" s="16" t="e">
        <f t="shared" si="56"/>
        <v>#NUM!</v>
      </c>
      <c r="AI128" s="16" t="e">
        <f t="shared" si="57"/>
        <v>#NUM!</v>
      </c>
      <c r="AJ128" s="13" t="s">
        <v>56</v>
      </c>
      <c r="AK128" s="20" t="e">
        <f>VLOOKUP(B128,prot!A:H,8,FALSE)*$D128</f>
        <v>#N/A</v>
      </c>
      <c r="AL128" s="10" t="b">
        <f>ISERROR(AK128)</f>
        <v>1</v>
      </c>
      <c r="AM128" s="9">
        <f>IF(AL128,0,AK128)</f>
        <v>0</v>
      </c>
    </row>
    <row r="129" spans="1:39" ht="12.75" customHeight="1">
      <c r="A129" s="3">
        <v>12</v>
      </c>
      <c r="B129" s="2" t="s">
        <v>149</v>
      </c>
      <c r="C129" s="2">
        <v>1955</v>
      </c>
      <c r="D129" s="37">
        <f>VLOOKUP(C129,коэфф!A:B,2,FALSE)</f>
        <v>1.125</v>
      </c>
      <c r="E129" s="42" t="s">
        <v>81</v>
      </c>
      <c r="F129" s="42" t="s">
        <v>81</v>
      </c>
      <c r="G129" s="1" t="s">
        <v>81</v>
      </c>
      <c r="H129" s="1"/>
      <c r="I129" s="1" t="s">
        <v>81</v>
      </c>
      <c r="J129" s="1" t="s">
        <v>81</v>
      </c>
      <c r="K129" s="1" t="s">
        <v>81</v>
      </c>
      <c r="L129" s="19" t="s">
        <v>81</v>
      </c>
      <c r="M129" s="1">
        <v>658.780777217443</v>
      </c>
      <c r="N129" s="19" t="s">
        <v>81</v>
      </c>
      <c r="O129" s="1" t="s">
        <v>81</v>
      </c>
      <c r="P129" s="1" t="s">
        <v>81</v>
      </c>
      <c r="Q129" s="1" t="s">
        <v>81</v>
      </c>
      <c r="R129" s="1"/>
      <c r="S129" s="1" t="s">
        <v>81</v>
      </c>
      <c r="T129" s="1" t="s">
        <v>81</v>
      </c>
      <c r="U129" s="1" t="s">
        <v>81</v>
      </c>
      <c r="V129" s="1" t="s">
        <v>81</v>
      </c>
      <c r="W129" s="19">
        <f>SUM(E129:V129)</f>
        <v>658.780777217443</v>
      </c>
      <c r="X129" s="29">
        <f>SUMIF(Z129:AH129,"&gt;0")</f>
        <v>658.780777217443</v>
      </c>
      <c r="Y129" s="22">
        <f t="shared" si="47"/>
      </c>
      <c r="Z129" s="16">
        <f t="shared" si="48"/>
        <v>658.780777217443</v>
      </c>
      <c r="AA129" s="16" t="e">
        <f t="shared" si="49"/>
        <v>#NUM!</v>
      </c>
      <c r="AB129" s="16" t="e">
        <f t="shared" si="50"/>
        <v>#NUM!</v>
      </c>
      <c r="AC129" s="16" t="e">
        <f t="shared" si="51"/>
        <v>#NUM!</v>
      </c>
      <c r="AD129" s="16" t="e">
        <f t="shared" si="52"/>
        <v>#NUM!</v>
      </c>
      <c r="AE129" s="16" t="e">
        <f t="shared" si="53"/>
        <v>#NUM!</v>
      </c>
      <c r="AF129" s="16" t="e">
        <f t="shared" si="54"/>
        <v>#NUM!</v>
      </c>
      <c r="AG129" s="16" t="e">
        <f t="shared" si="55"/>
        <v>#NUM!</v>
      </c>
      <c r="AH129" s="16" t="e">
        <f t="shared" si="56"/>
        <v>#NUM!</v>
      </c>
      <c r="AI129" s="16" t="e">
        <f t="shared" si="57"/>
        <v>#NUM!</v>
      </c>
      <c r="AJ129" s="13" t="s">
        <v>56</v>
      </c>
      <c r="AK129" s="20" t="e">
        <f>VLOOKUP(B129,prot!A:H,8,FALSE)*$D129</f>
        <v>#N/A</v>
      </c>
      <c r="AL129" s="10" t="b">
        <f t="shared" si="58"/>
        <v>1</v>
      </c>
      <c r="AM129" s="9">
        <f t="shared" si="59"/>
        <v>0</v>
      </c>
    </row>
    <row r="130" spans="1:39" ht="12.75" customHeight="1">
      <c r="A130" s="3">
        <v>13</v>
      </c>
      <c r="B130" s="49" t="s">
        <v>144</v>
      </c>
      <c r="C130" s="2">
        <v>1952</v>
      </c>
      <c r="D130" s="37">
        <f>VLOOKUP(C130,коэфф!A:B,2,FALSE)</f>
        <v>1.166</v>
      </c>
      <c r="E130" s="42" t="s">
        <v>81</v>
      </c>
      <c r="F130" s="42" t="s">
        <v>81</v>
      </c>
      <c r="G130" s="19" t="s">
        <v>81</v>
      </c>
      <c r="H130" s="19"/>
      <c r="I130" s="19" t="s">
        <v>81</v>
      </c>
      <c r="J130" s="19" t="s">
        <v>81</v>
      </c>
      <c r="K130" s="19" t="s">
        <v>81</v>
      </c>
      <c r="L130" s="19">
        <v>547.9895561357703</v>
      </c>
      <c r="M130" s="19" t="s">
        <v>81</v>
      </c>
      <c r="N130" s="19" t="s">
        <v>81</v>
      </c>
      <c r="O130" s="19" t="s">
        <v>81</v>
      </c>
      <c r="P130" s="19" t="s">
        <v>81</v>
      </c>
      <c r="Q130" s="19" t="s">
        <v>81</v>
      </c>
      <c r="R130" s="1"/>
      <c r="S130" s="19" t="s">
        <v>81</v>
      </c>
      <c r="T130" s="19" t="s">
        <v>81</v>
      </c>
      <c r="U130" s="19" t="s">
        <v>81</v>
      </c>
      <c r="V130" s="19" t="s">
        <v>81</v>
      </c>
      <c r="W130" s="19">
        <f>SUM(E130:V130)</f>
        <v>547.9895561357703</v>
      </c>
      <c r="X130" s="29">
        <f>SUMIF(Z130:AH130,"&gt;0")</f>
        <v>547.9895561357703</v>
      </c>
      <c r="Y130" s="22">
        <f>IF(AM130=0,"",AM130)</f>
      </c>
      <c r="Z130" s="16">
        <f t="shared" si="48"/>
        <v>547.9895561357703</v>
      </c>
      <c r="AA130" s="16" t="e">
        <f t="shared" si="49"/>
        <v>#NUM!</v>
      </c>
      <c r="AB130" s="16" t="e">
        <f t="shared" si="50"/>
        <v>#NUM!</v>
      </c>
      <c r="AC130" s="16" t="e">
        <f t="shared" si="51"/>
        <v>#NUM!</v>
      </c>
      <c r="AD130" s="16" t="e">
        <f t="shared" si="52"/>
        <v>#NUM!</v>
      </c>
      <c r="AE130" s="16" t="e">
        <f t="shared" si="53"/>
        <v>#NUM!</v>
      </c>
      <c r="AF130" s="16" t="e">
        <f t="shared" si="54"/>
        <v>#NUM!</v>
      </c>
      <c r="AG130" s="16" t="e">
        <f t="shared" si="55"/>
        <v>#NUM!</v>
      </c>
      <c r="AH130" s="16" t="e">
        <f t="shared" si="56"/>
        <v>#NUM!</v>
      </c>
      <c r="AI130" s="16" t="e">
        <f t="shared" si="57"/>
        <v>#NUM!</v>
      </c>
      <c r="AJ130" s="13" t="s">
        <v>56</v>
      </c>
      <c r="AK130" s="20" t="e">
        <f>VLOOKUP(B130,prot!A:H,8,FALSE)*$D130</f>
        <v>#N/A</v>
      </c>
      <c r="AL130" s="10" t="b">
        <f>ISERROR(AK130)</f>
        <v>1</v>
      </c>
      <c r="AM130" s="9">
        <f>IF(AL130,0,AK130)</f>
        <v>0</v>
      </c>
    </row>
    <row r="131" spans="1:39" ht="12" customHeight="1">
      <c r="A131" s="3">
        <v>14</v>
      </c>
      <c r="B131" s="1" t="s">
        <v>158</v>
      </c>
      <c r="C131" s="2">
        <v>1953</v>
      </c>
      <c r="D131" s="37">
        <f>VLOOKUP(C131,коэфф!A:B,2,FALSE)</f>
        <v>1.152</v>
      </c>
      <c r="E131" s="42"/>
      <c r="F131" s="42"/>
      <c r="G131" s="1"/>
      <c r="H131" s="1"/>
      <c r="I131" s="1"/>
      <c r="J131" s="1"/>
      <c r="K131" s="1"/>
      <c r="L131" s="19"/>
      <c r="M131" s="19"/>
      <c r="N131" s="19"/>
      <c r="O131" s="1"/>
      <c r="P131" s="1"/>
      <c r="Q131" s="1"/>
      <c r="R131" s="1"/>
      <c r="S131" s="1"/>
      <c r="T131" s="1"/>
      <c r="U131" s="19">
        <v>442.3047830923248</v>
      </c>
      <c r="V131" s="1" t="s">
        <v>81</v>
      </c>
      <c r="W131" s="19">
        <f>SUM(E131:V131)</f>
        <v>442.3047830923248</v>
      </c>
      <c r="X131" s="29">
        <f>SUMIF(Z131:AH131,"&gt;0")</f>
        <v>442.3047830923248</v>
      </c>
      <c r="Y131" s="22">
        <f t="shared" si="47"/>
      </c>
      <c r="Z131" s="16">
        <f t="shared" si="48"/>
        <v>442.3047830923248</v>
      </c>
      <c r="AA131" s="16" t="e">
        <f t="shared" si="49"/>
        <v>#NUM!</v>
      </c>
      <c r="AB131" s="16" t="e">
        <f t="shared" si="50"/>
        <v>#NUM!</v>
      </c>
      <c r="AC131" s="16" t="e">
        <f t="shared" si="51"/>
        <v>#NUM!</v>
      </c>
      <c r="AD131" s="16" t="e">
        <f t="shared" si="52"/>
        <v>#NUM!</v>
      </c>
      <c r="AE131" s="16" t="e">
        <f t="shared" si="53"/>
        <v>#NUM!</v>
      </c>
      <c r="AF131" s="16" t="e">
        <f t="shared" si="54"/>
        <v>#NUM!</v>
      </c>
      <c r="AG131" s="16" t="e">
        <f t="shared" si="55"/>
        <v>#NUM!</v>
      </c>
      <c r="AH131" s="16" t="e">
        <f t="shared" si="56"/>
        <v>#NUM!</v>
      </c>
      <c r="AI131" s="16" t="e">
        <f t="shared" si="57"/>
        <v>#NUM!</v>
      </c>
      <c r="AJ131" s="13" t="s">
        <v>56</v>
      </c>
      <c r="AK131" s="20" t="e">
        <f>VLOOKUP(B131,prot!A:H,8,FALSE)*$D131</f>
        <v>#N/A</v>
      </c>
      <c r="AL131" s="10" t="b">
        <f t="shared" si="58"/>
        <v>1</v>
      </c>
      <c r="AM131" s="9">
        <f t="shared" si="59"/>
        <v>0</v>
      </c>
    </row>
    <row r="132" spans="1:39" ht="12" customHeight="1">
      <c r="A132" s="3"/>
      <c r="B132" s="50" t="s">
        <v>80</v>
      </c>
      <c r="C132" s="51"/>
      <c r="D132" s="37"/>
      <c r="E132" s="42"/>
      <c r="F132" s="42"/>
      <c r="G132" s="1"/>
      <c r="H132" s="1"/>
      <c r="I132" s="1"/>
      <c r="J132" s="1"/>
      <c r="K132" s="1"/>
      <c r="L132" s="19"/>
      <c r="M132" s="1"/>
      <c r="N132" s="19"/>
      <c r="O132" s="1"/>
      <c r="P132" s="1"/>
      <c r="Q132" s="1"/>
      <c r="R132" s="1"/>
      <c r="S132" s="1"/>
      <c r="T132" s="1"/>
      <c r="U132" s="1"/>
      <c r="V132" s="1"/>
      <c r="W132" s="19"/>
      <c r="X132" s="29">
        <f>SUMIF(Z132:AH132,"&gt;0")</f>
        <v>0</v>
      </c>
      <c r="Y132" s="22"/>
      <c r="Z132" s="16" t="e">
        <f t="shared" si="48"/>
        <v>#NUM!</v>
      </c>
      <c r="AA132" s="16" t="e">
        <f t="shared" si="49"/>
        <v>#NUM!</v>
      </c>
      <c r="AB132" s="16" t="e">
        <f t="shared" si="50"/>
        <v>#NUM!</v>
      </c>
      <c r="AC132" s="16" t="e">
        <f t="shared" si="51"/>
        <v>#NUM!</v>
      </c>
      <c r="AD132" s="16" t="e">
        <f t="shared" si="52"/>
        <v>#NUM!</v>
      </c>
      <c r="AE132" s="16" t="e">
        <f t="shared" si="53"/>
        <v>#NUM!</v>
      </c>
      <c r="AF132" s="16" t="e">
        <f t="shared" si="54"/>
        <v>#NUM!</v>
      </c>
      <c r="AG132" s="16" t="e">
        <f t="shared" si="55"/>
        <v>#NUM!</v>
      </c>
      <c r="AH132" s="16" t="e">
        <f t="shared" si="56"/>
        <v>#NUM!</v>
      </c>
      <c r="AI132" s="16" t="e">
        <f t="shared" si="57"/>
        <v>#NUM!</v>
      </c>
      <c r="AJ132" s="13"/>
      <c r="AK132" s="20"/>
      <c r="AL132" s="10"/>
      <c r="AM132" s="9"/>
    </row>
    <row r="133" spans="1:39" ht="12" customHeight="1">
      <c r="A133" s="3">
        <v>3</v>
      </c>
      <c r="B133" s="2" t="s">
        <v>71</v>
      </c>
      <c r="C133" s="2">
        <v>1951</v>
      </c>
      <c r="D133" s="37">
        <f>VLOOKUP(C133,коэфф!A:C,3,FALSE)</f>
        <v>1</v>
      </c>
      <c r="E133" s="42" t="s">
        <v>81</v>
      </c>
      <c r="F133" s="42" t="s">
        <v>81</v>
      </c>
      <c r="G133" s="19"/>
      <c r="H133" s="19"/>
      <c r="I133" s="19"/>
      <c r="J133" s="19"/>
      <c r="K133" s="19">
        <v>1000</v>
      </c>
      <c r="L133" s="19">
        <v>737.8955910197458</v>
      </c>
      <c r="M133" s="19">
        <v>973.7367021276598</v>
      </c>
      <c r="N133" s="19">
        <v>1000</v>
      </c>
      <c r="O133" s="19">
        <v>861.219195849546</v>
      </c>
      <c r="P133" s="19">
        <v>1000</v>
      </c>
      <c r="Q133" s="19">
        <v>1000</v>
      </c>
      <c r="R133" s="1"/>
      <c r="S133" s="19" t="s">
        <v>81</v>
      </c>
      <c r="T133" s="19">
        <v>883.2360300250208</v>
      </c>
      <c r="U133" s="19">
        <v>1000</v>
      </c>
      <c r="V133" s="19">
        <v>1000</v>
      </c>
      <c r="W133" s="19">
        <f>SUM(E133:V133)</f>
        <v>9456.087519021974</v>
      </c>
      <c r="X133" s="55">
        <f>SUMIF(Z133:AH133,"&gt;0")</f>
        <v>8718.191928002227</v>
      </c>
      <c r="Y133" s="22">
        <f t="shared" si="47"/>
      </c>
      <c r="Z133" s="16">
        <f t="shared" si="48"/>
        <v>1000</v>
      </c>
      <c r="AA133" s="16">
        <f t="shared" si="49"/>
        <v>1000</v>
      </c>
      <c r="AB133" s="16">
        <f t="shared" si="50"/>
        <v>1000</v>
      </c>
      <c r="AC133" s="16">
        <f t="shared" si="51"/>
        <v>1000</v>
      </c>
      <c r="AD133" s="16">
        <f t="shared" si="52"/>
        <v>1000</v>
      </c>
      <c r="AE133" s="16">
        <f t="shared" si="53"/>
        <v>1000</v>
      </c>
      <c r="AF133" s="16">
        <f t="shared" si="54"/>
        <v>973.7367021276598</v>
      </c>
      <c r="AG133" s="16">
        <f t="shared" si="55"/>
        <v>883.2360300250208</v>
      </c>
      <c r="AH133" s="16">
        <f t="shared" si="56"/>
        <v>861.219195849546</v>
      </c>
      <c r="AI133" s="16">
        <f t="shared" si="57"/>
        <v>737.8955910197458</v>
      </c>
      <c r="AJ133" s="13" t="s">
        <v>56</v>
      </c>
      <c r="AK133" s="20" t="e">
        <f>VLOOKUP(B133,prot!A:H,8,FALSE)*$D133</f>
        <v>#N/A</v>
      </c>
      <c r="AL133" s="10" t="b">
        <f t="shared" si="58"/>
        <v>1</v>
      </c>
      <c r="AM133" s="9">
        <f t="shared" si="59"/>
        <v>0</v>
      </c>
    </row>
    <row r="134" spans="1:39" ht="12" customHeight="1">
      <c r="A134" s="3">
        <v>2</v>
      </c>
      <c r="B134" s="2" t="s">
        <v>89</v>
      </c>
      <c r="C134" s="2">
        <v>1948</v>
      </c>
      <c r="D134" s="37">
        <f>VLOOKUP(C134,коэфф!A:C,3,FALSE)</f>
        <v>1.045</v>
      </c>
      <c r="E134" s="42">
        <v>818.7993235625705</v>
      </c>
      <c r="F134" s="42">
        <v>1045</v>
      </c>
      <c r="G134" s="19">
        <v>1045</v>
      </c>
      <c r="H134" s="19"/>
      <c r="I134" s="19" t="s">
        <v>81</v>
      </c>
      <c r="J134" s="19" t="s">
        <v>81</v>
      </c>
      <c r="K134" s="19">
        <v>713.3763837638376</v>
      </c>
      <c r="L134" s="19">
        <v>506.5316275764037</v>
      </c>
      <c r="M134" s="19">
        <v>789.4776889347434</v>
      </c>
      <c r="N134" s="19">
        <v>969.1553795042166</v>
      </c>
      <c r="O134" s="19">
        <v>1045</v>
      </c>
      <c r="P134" s="19">
        <v>949.0559516094189</v>
      </c>
      <c r="Q134" s="19">
        <v>890.0838135149295</v>
      </c>
      <c r="R134" s="1"/>
      <c r="S134" s="19">
        <v>845.2602821378898</v>
      </c>
      <c r="T134" s="19">
        <v>803.8656174334141</v>
      </c>
      <c r="U134" s="19">
        <v>850.22378908645</v>
      </c>
      <c r="V134" s="19">
        <v>992.3851525174567</v>
      </c>
      <c r="W134" s="19">
        <f>SUM(E134:V134)</f>
        <v>12263.21500964133</v>
      </c>
      <c r="X134" s="55">
        <f>SUMIF(Z134:AH134,"&gt;0")</f>
        <v>8631.164368370362</v>
      </c>
      <c r="Y134" s="22">
        <f aca="true" t="shared" si="60" ref="Y134:Y142">IF(AM134=0,"",AM134)</f>
      </c>
      <c r="Z134" s="16">
        <f t="shared" si="48"/>
        <v>1045</v>
      </c>
      <c r="AA134" s="16">
        <f t="shared" si="49"/>
        <v>1045</v>
      </c>
      <c r="AB134" s="16">
        <f t="shared" si="50"/>
        <v>1045</v>
      </c>
      <c r="AC134" s="16">
        <f t="shared" si="51"/>
        <v>992.3851525174567</v>
      </c>
      <c r="AD134" s="16">
        <f t="shared" si="52"/>
        <v>969.1553795042166</v>
      </c>
      <c r="AE134" s="16">
        <f t="shared" si="53"/>
        <v>949.0559516094189</v>
      </c>
      <c r="AF134" s="16">
        <f t="shared" si="54"/>
        <v>890.0838135149295</v>
      </c>
      <c r="AG134" s="16">
        <f t="shared" si="55"/>
        <v>850.22378908645</v>
      </c>
      <c r="AH134" s="16">
        <f t="shared" si="56"/>
        <v>845.2602821378898</v>
      </c>
      <c r="AI134" s="16">
        <f t="shared" si="57"/>
        <v>818.7993235625705</v>
      </c>
      <c r="AJ134" s="13" t="s">
        <v>56</v>
      </c>
      <c r="AK134" s="20" t="e">
        <f>VLOOKUP(B134,prot!A:H,8,FALSE)*$D134</f>
        <v>#N/A</v>
      </c>
      <c r="AL134" s="10" t="b">
        <f t="shared" si="58"/>
        <v>1</v>
      </c>
      <c r="AM134" s="9">
        <f aca="true" t="shared" si="61" ref="AM134:AM142">IF(AL134,0,AK134)</f>
        <v>0</v>
      </c>
    </row>
    <row r="135" spans="1:39" ht="12" customHeight="1">
      <c r="A135" s="3">
        <v>1</v>
      </c>
      <c r="B135" s="1" t="s">
        <v>21</v>
      </c>
      <c r="C135" s="1">
        <v>1947</v>
      </c>
      <c r="D135" s="37">
        <f>VLOOKUP(C135,коэфф!A:C,3,FALSE)</f>
        <v>1.061</v>
      </c>
      <c r="E135" s="42">
        <v>1061</v>
      </c>
      <c r="F135" s="42">
        <v>1011.1216147164023</v>
      </c>
      <c r="G135" s="19">
        <v>1023.9696509863428</v>
      </c>
      <c r="H135" s="19"/>
      <c r="I135" s="19" t="s">
        <v>81</v>
      </c>
      <c r="J135" s="19" t="s">
        <v>81</v>
      </c>
      <c r="K135" s="19">
        <v>664.553708833487</v>
      </c>
      <c r="L135" s="19" t="s">
        <v>81</v>
      </c>
      <c r="M135" s="19">
        <v>909.7391686182672</v>
      </c>
      <c r="N135" s="19">
        <v>878.2776003649633</v>
      </c>
      <c r="O135" s="19">
        <v>711.8598854833276</v>
      </c>
      <c r="P135" s="19">
        <v>993.1961701180138</v>
      </c>
      <c r="Q135" s="19">
        <v>947.3838550247117</v>
      </c>
      <c r="R135" s="1"/>
      <c r="S135" s="19">
        <v>1061</v>
      </c>
      <c r="T135" s="19" t="s">
        <v>81</v>
      </c>
      <c r="U135" s="19" t="s">
        <v>81</v>
      </c>
      <c r="V135" s="19" t="s">
        <v>81</v>
      </c>
      <c r="W135" s="19">
        <f>SUM(E135:V135)</f>
        <v>9262.101654145516</v>
      </c>
      <c r="X135" s="55">
        <f>SUMIF(Z135:AH135,"&gt;0")</f>
        <v>8597.54794531203</v>
      </c>
      <c r="Y135" s="22">
        <f t="shared" si="60"/>
      </c>
      <c r="Z135" s="16">
        <f t="shared" si="48"/>
        <v>1061</v>
      </c>
      <c r="AA135" s="16">
        <f t="shared" si="49"/>
        <v>1061</v>
      </c>
      <c r="AB135" s="16">
        <f t="shared" si="50"/>
        <v>1023.9696509863428</v>
      </c>
      <c r="AC135" s="16">
        <f t="shared" si="51"/>
        <v>1011.1216147164023</v>
      </c>
      <c r="AD135" s="16">
        <f t="shared" si="52"/>
        <v>993.1961701180138</v>
      </c>
      <c r="AE135" s="16">
        <f t="shared" si="53"/>
        <v>947.3838550247117</v>
      </c>
      <c r="AF135" s="16">
        <f t="shared" si="54"/>
        <v>909.7391686182672</v>
      </c>
      <c r="AG135" s="16">
        <f t="shared" si="55"/>
        <v>878.2776003649633</v>
      </c>
      <c r="AH135" s="16">
        <f t="shared" si="56"/>
        <v>711.8598854833276</v>
      </c>
      <c r="AI135" s="16">
        <f t="shared" si="57"/>
        <v>664.553708833487</v>
      </c>
      <c r="AJ135" s="13" t="s">
        <v>56</v>
      </c>
      <c r="AK135" s="20" t="e">
        <f>VLOOKUP(B135,prot!A:H,8,FALSE)*$D135</f>
        <v>#N/A</v>
      </c>
      <c r="AL135" s="10" t="b">
        <f t="shared" si="58"/>
        <v>1</v>
      </c>
      <c r="AM135" s="9">
        <f t="shared" si="61"/>
        <v>0</v>
      </c>
    </row>
    <row r="136" spans="1:39" ht="12" customHeight="1">
      <c r="A136" s="3">
        <v>4</v>
      </c>
      <c r="B136" s="2" t="s">
        <v>50</v>
      </c>
      <c r="C136" s="2">
        <v>1942</v>
      </c>
      <c r="D136" s="37">
        <f>VLOOKUP(C136,коэфф!A:C,3,FALSE)</f>
        <v>1.145</v>
      </c>
      <c r="E136" s="42" t="s">
        <v>81</v>
      </c>
      <c r="F136" s="42" t="s">
        <v>81</v>
      </c>
      <c r="G136" s="19"/>
      <c r="H136" s="19"/>
      <c r="I136" s="19"/>
      <c r="J136" s="19"/>
      <c r="K136" s="19">
        <v>423.1114944615943</v>
      </c>
      <c r="L136" s="19">
        <v>793.5873983739838</v>
      </c>
      <c r="M136" s="19">
        <v>1145</v>
      </c>
      <c r="N136" s="19">
        <v>612.6813624299616</v>
      </c>
      <c r="O136" s="19">
        <v>861.0192525481314</v>
      </c>
      <c r="P136" s="19">
        <v>988.2118661465818</v>
      </c>
      <c r="Q136" s="19" t="s">
        <v>81</v>
      </c>
      <c r="R136" s="1"/>
      <c r="S136" s="19" t="s">
        <v>81</v>
      </c>
      <c r="T136" s="19">
        <v>1145</v>
      </c>
      <c r="U136" s="19">
        <v>875.743515850144</v>
      </c>
      <c r="V136" s="19">
        <v>1035.7710484859092</v>
      </c>
      <c r="W136" s="19">
        <f>SUM(E136:V136)</f>
        <v>7880.125938296306</v>
      </c>
      <c r="X136" s="29">
        <f>SUMIF(Z136:AH136,"&gt;0")</f>
        <v>7880.125938296307</v>
      </c>
      <c r="Y136" s="22">
        <f t="shared" si="60"/>
      </c>
      <c r="Z136" s="16">
        <f t="shared" si="48"/>
        <v>1145</v>
      </c>
      <c r="AA136" s="16">
        <f t="shared" si="49"/>
        <v>1145</v>
      </c>
      <c r="AB136" s="16">
        <f t="shared" si="50"/>
        <v>1035.7710484859092</v>
      </c>
      <c r="AC136" s="16">
        <f t="shared" si="51"/>
        <v>988.2118661465818</v>
      </c>
      <c r="AD136" s="16">
        <f t="shared" si="52"/>
        <v>875.743515850144</v>
      </c>
      <c r="AE136" s="16">
        <f t="shared" si="53"/>
        <v>861.0192525481314</v>
      </c>
      <c r="AF136" s="16">
        <f t="shared" si="54"/>
        <v>793.5873983739838</v>
      </c>
      <c r="AG136" s="16">
        <f t="shared" si="55"/>
        <v>612.6813624299616</v>
      </c>
      <c r="AH136" s="16">
        <f t="shared" si="56"/>
        <v>423.1114944615943</v>
      </c>
      <c r="AI136" s="16" t="e">
        <f t="shared" si="57"/>
        <v>#NUM!</v>
      </c>
      <c r="AJ136" s="13" t="s">
        <v>56</v>
      </c>
      <c r="AK136" s="20" t="e">
        <f>VLOOKUP(B136,prot!A:H,8,FALSE)*$D136</f>
        <v>#N/A</v>
      </c>
      <c r="AL136" s="10" t="b">
        <f t="shared" si="58"/>
        <v>1</v>
      </c>
      <c r="AM136" s="9">
        <f t="shared" si="61"/>
        <v>0</v>
      </c>
    </row>
    <row r="137" spans="1:39" ht="12" customHeight="1">
      <c r="A137" s="3">
        <v>5</v>
      </c>
      <c r="B137" s="45" t="s">
        <v>33</v>
      </c>
      <c r="C137" s="45">
        <v>1941</v>
      </c>
      <c r="D137" s="37">
        <f>VLOOKUP(C137,коэфф!A:C,3,FALSE)</f>
        <v>1.163</v>
      </c>
      <c r="E137" s="42" t="s">
        <v>81</v>
      </c>
      <c r="F137" s="42" t="s">
        <v>81</v>
      </c>
      <c r="G137" s="43"/>
      <c r="H137" s="43"/>
      <c r="I137" s="43"/>
      <c r="J137" s="43"/>
      <c r="K137" s="43">
        <v>667.806151241535</v>
      </c>
      <c r="L137" s="19">
        <v>621.4816846229186</v>
      </c>
      <c r="M137" s="43">
        <v>798.1319119025305</v>
      </c>
      <c r="N137" s="43">
        <v>620.2096987509184</v>
      </c>
      <c r="O137" s="43">
        <v>590.5419321947489</v>
      </c>
      <c r="P137" s="43">
        <v>609.7084424491833</v>
      </c>
      <c r="Q137" s="43" t="s">
        <v>81</v>
      </c>
      <c r="R137" s="1"/>
      <c r="S137" s="43">
        <v>699.656125314024</v>
      </c>
      <c r="T137" s="43">
        <v>608.0057594207669</v>
      </c>
      <c r="U137" s="43">
        <v>641.8386358910376</v>
      </c>
      <c r="V137" s="43">
        <v>698.232342007435</v>
      </c>
      <c r="W137" s="19">
        <f>SUM(E137:V137)</f>
        <v>6555.612683795098</v>
      </c>
      <c r="X137" s="29">
        <f>SUMIF(Z137:AH137,"&gt;0")</f>
        <v>5965.0707516003495</v>
      </c>
      <c r="Y137" s="22">
        <f t="shared" si="60"/>
      </c>
      <c r="Z137" s="16">
        <f t="shared" si="48"/>
        <v>798.1319119025305</v>
      </c>
      <c r="AA137" s="16">
        <f t="shared" si="49"/>
        <v>699.656125314024</v>
      </c>
      <c r="AB137" s="16">
        <f t="shared" si="50"/>
        <v>698.232342007435</v>
      </c>
      <c r="AC137" s="16">
        <f t="shared" si="51"/>
        <v>667.806151241535</v>
      </c>
      <c r="AD137" s="16">
        <f t="shared" si="52"/>
        <v>641.8386358910376</v>
      </c>
      <c r="AE137" s="16">
        <f t="shared" si="53"/>
        <v>621.4816846229186</v>
      </c>
      <c r="AF137" s="16">
        <f t="shared" si="54"/>
        <v>620.2096987509184</v>
      </c>
      <c r="AG137" s="16">
        <f t="shared" si="55"/>
        <v>609.7084424491833</v>
      </c>
      <c r="AH137" s="16">
        <f t="shared" si="56"/>
        <v>608.0057594207669</v>
      </c>
      <c r="AI137" s="16">
        <f t="shared" si="57"/>
        <v>590.5419321947489</v>
      </c>
      <c r="AJ137" s="13" t="s">
        <v>56</v>
      </c>
      <c r="AK137" s="20" t="e">
        <f>VLOOKUP(B137,prot!A:H,8,FALSE)*$D137</f>
        <v>#N/A</v>
      </c>
      <c r="AL137" s="10" t="b">
        <f t="shared" si="58"/>
        <v>1</v>
      </c>
      <c r="AM137" s="9">
        <f t="shared" si="61"/>
        <v>0</v>
      </c>
    </row>
    <row r="138" spans="1:39" ht="12.75">
      <c r="A138" s="3">
        <v>6</v>
      </c>
      <c r="B138" s="2" t="s">
        <v>145</v>
      </c>
      <c r="C138" s="1">
        <v>1946</v>
      </c>
      <c r="D138" s="37">
        <f>VLOOKUP(C138,коэфф!A:C,3,FALSE)</f>
        <v>1.077</v>
      </c>
      <c r="E138" s="42" t="s">
        <v>81</v>
      </c>
      <c r="F138" s="42" t="s">
        <v>81</v>
      </c>
      <c r="G138" s="19"/>
      <c r="H138" s="19"/>
      <c r="I138" s="19"/>
      <c r="J138" s="19"/>
      <c r="K138" s="19">
        <v>771.1805066854325</v>
      </c>
      <c r="L138" s="19">
        <v>1077</v>
      </c>
      <c r="M138" s="19">
        <v>973.3208886146252</v>
      </c>
      <c r="N138" s="19" t="s">
        <v>81</v>
      </c>
      <c r="O138" s="19" t="s">
        <v>81</v>
      </c>
      <c r="P138" s="19" t="s">
        <v>81</v>
      </c>
      <c r="Q138" s="19" t="s">
        <v>81</v>
      </c>
      <c r="R138" s="1"/>
      <c r="S138" s="19" t="s">
        <v>81</v>
      </c>
      <c r="T138" s="19">
        <v>765.4651006711409</v>
      </c>
      <c r="U138" s="19">
        <v>641.8949023130473</v>
      </c>
      <c r="V138" s="19">
        <v>893.9826533890138</v>
      </c>
      <c r="W138" s="19">
        <f>SUM(E138:V138)</f>
        <v>5122.84405167326</v>
      </c>
      <c r="X138" s="29">
        <f>SUMIF(Z138:AH138,"&gt;0")</f>
        <v>5122.84405167326</v>
      </c>
      <c r="Y138" s="22">
        <f t="shared" si="60"/>
      </c>
      <c r="Z138" s="16">
        <f t="shared" si="48"/>
        <v>1077</v>
      </c>
      <c r="AA138" s="16">
        <f t="shared" si="49"/>
        <v>973.3208886146252</v>
      </c>
      <c r="AB138" s="16">
        <f t="shared" si="50"/>
        <v>893.9826533890138</v>
      </c>
      <c r="AC138" s="16">
        <f t="shared" si="51"/>
        <v>771.1805066854325</v>
      </c>
      <c r="AD138" s="16">
        <f t="shared" si="52"/>
        <v>765.4651006711409</v>
      </c>
      <c r="AE138" s="16">
        <f t="shared" si="53"/>
        <v>641.8949023130473</v>
      </c>
      <c r="AF138" s="16" t="e">
        <f t="shared" si="54"/>
        <v>#NUM!</v>
      </c>
      <c r="AG138" s="16" t="e">
        <f t="shared" si="55"/>
        <v>#NUM!</v>
      </c>
      <c r="AH138" s="16" t="e">
        <f t="shared" si="56"/>
        <v>#NUM!</v>
      </c>
      <c r="AI138" s="16" t="e">
        <f t="shared" si="57"/>
        <v>#NUM!</v>
      </c>
      <c r="AJ138" s="13" t="s">
        <v>56</v>
      </c>
      <c r="AK138" s="20" t="e">
        <f>VLOOKUP(B138,prot!A:H,8,FALSE)*$D138</f>
        <v>#N/A</v>
      </c>
      <c r="AL138" s="10" t="b">
        <f t="shared" si="58"/>
        <v>1</v>
      </c>
      <c r="AM138" s="9">
        <f t="shared" si="61"/>
        <v>0</v>
      </c>
    </row>
    <row r="139" spans="1:39" ht="12.75">
      <c r="A139" s="3">
        <v>7</v>
      </c>
      <c r="B139" s="1" t="s">
        <v>24</v>
      </c>
      <c r="C139" s="1">
        <v>1943</v>
      </c>
      <c r="D139" s="37">
        <f>VLOOKUP(C139,коэфф!A:C,3,FALSE)</f>
        <v>1.127</v>
      </c>
      <c r="E139" s="42" t="s">
        <v>81</v>
      </c>
      <c r="F139" s="42" t="s">
        <v>81</v>
      </c>
      <c r="G139" s="19"/>
      <c r="H139" s="19"/>
      <c r="I139" s="19"/>
      <c r="J139" s="19"/>
      <c r="K139" s="19" t="s">
        <v>81</v>
      </c>
      <c r="L139" s="19">
        <v>701</v>
      </c>
      <c r="M139" s="19">
        <v>1040</v>
      </c>
      <c r="N139" s="19">
        <v>837.0616045845272</v>
      </c>
      <c r="O139" s="19" t="s">
        <v>81</v>
      </c>
      <c r="P139" s="19" t="s">
        <v>81</v>
      </c>
      <c r="Q139" s="19" t="s">
        <v>81</v>
      </c>
      <c r="R139" s="1"/>
      <c r="S139" s="19" t="s">
        <v>81</v>
      </c>
      <c r="T139" s="19" t="s">
        <v>81</v>
      </c>
      <c r="U139" s="19" t="s">
        <v>81</v>
      </c>
      <c r="V139" s="19" t="s">
        <v>81</v>
      </c>
      <c r="W139" s="19">
        <f>SUM(E139:V139)</f>
        <v>2578.0616045845272</v>
      </c>
      <c r="X139" s="29">
        <f>SUMIF(Z139:AH139,"&gt;0")</f>
        <v>2578.0616045845272</v>
      </c>
      <c r="Y139" s="22">
        <f t="shared" si="60"/>
      </c>
      <c r="Z139" s="16">
        <f t="shared" si="48"/>
        <v>1040</v>
      </c>
      <c r="AA139" s="16">
        <f t="shared" si="49"/>
        <v>837.0616045845272</v>
      </c>
      <c r="AB139" s="16">
        <f t="shared" si="50"/>
        <v>701</v>
      </c>
      <c r="AC139" s="16" t="e">
        <f t="shared" si="51"/>
        <v>#NUM!</v>
      </c>
      <c r="AD139" s="16" t="e">
        <f t="shared" si="52"/>
        <v>#NUM!</v>
      </c>
      <c r="AE139" s="16" t="e">
        <f t="shared" si="53"/>
        <v>#NUM!</v>
      </c>
      <c r="AF139" s="16" t="e">
        <f t="shared" si="54"/>
        <v>#NUM!</v>
      </c>
      <c r="AG139" s="16" t="e">
        <f t="shared" si="55"/>
        <v>#NUM!</v>
      </c>
      <c r="AH139" s="16" t="e">
        <f t="shared" si="56"/>
        <v>#NUM!</v>
      </c>
      <c r="AI139" s="16" t="e">
        <f t="shared" si="57"/>
        <v>#NUM!</v>
      </c>
      <c r="AJ139" s="13" t="s">
        <v>56</v>
      </c>
      <c r="AK139" s="20" t="e">
        <f>VLOOKUP(B139,prot!A:H,8,FALSE)*$D139</f>
        <v>#N/A</v>
      </c>
      <c r="AL139" s="10" t="b">
        <f t="shared" si="58"/>
        <v>1</v>
      </c>
      <c r="AM139" s="9">
        <f t="shared" si="61"/>
        <v>0</v>
      </c>
    </row>
    <row r="140" spans="1:39" ht="12" customHeight="1" hidden="1">
      <c r="A140" s="3">
        <v>8</v>
      </c>
      <c r="B140" s="2" t="s">
        <v>0</v>
      </c>
      <c r="C140" s="2">
        <v>1949</v>
      </c>
      <c r="D140" s="37">
        <f>VLOOKUP(C140,коэфф!A:C,3,FALSE)</f>
        <v>1.03</v>
      </c>
      <c r="E140" s="42" t="s">
        <v>81</v>
      </c>
      <c r="F140" s="42" t="s">
        <v>81</v>
      </c>
      <c r="G140" s="1" t="s">
        <v>81</v>
      </c>
      <c r="H140" s="1" t="s">
        <v>81</v>
      </c>
      <c r="I140" s="1" t="s">
        <v>81</v>
      </c>
      <c r="J140" s="1" t="s">
        <v>81</v>
      </c>
      <c r="K140" s="1"/>
      <c r="L140" s="19"/>
      <c r="M140" s="1"/>
      <c r="N140" s="1" t="s">
        <v>81</v>
      </c>
      <c r="O140" s="1"/>
      <c r="P140" s="1"/>
      <c r="Q140" s="1" t="s">
        <v>81</v>
      </c>
      <c r="R140" s="1"/>
      <c r="S140" s="1" t="s">
        <v>81</v>
      </c>
      <c r="T140" s="1" t="s">
        <v>81</v>
      </c>
      <c r="U140" s="1"/>
      <c r="V140" s="1"/>
      <c r="W140" s="19">
        <f>SUM(E140:V140)</f>
        <v>0</v>
      </c>
      <c r="X140" s="35">
        <f>SUMIF(Z140:AI140,"&gt;0")</f>
        <v>0</v>
      </c>
      <c r="Y140" s="22">
        <f t="shared" si="60"/>
      </c>
      <c r="Z140" s="16" t="e">
        <f t="shared" si="48"/>
        <v>#NUM!</v>
      </c>
      <c r="AA140" s="16" t="e">
        <f t="shared" si="49"/>
        <v>#NUM!</v>
      </c>
      <c r="AB140" s="16" t="e">
        <f t="shared" si="50"/>
        <v>#NUM!</v>
      </c>
      <c r="AC140" s="16" t="e">
        <f t="shared" si="51"/>
        <v>#NUM!</v>
      </c>
      <c r="AD140" s="16" t="e">
        <f t="shared" si="52"/>
        <v>#NUM!</v>
      </c>
      <c r="AE140" s="16" t="e">
        <f t="shared" si="53"/>
        <v>#NUM!</v>
      </c>
      <c r="AF140" s="16" t="e">
        <f t="shared" si="54"/>
        <v>#NUM!</v>
      </c>
      <c r="AG140" s="16" t="e">
        <f t="shared" si="55"/>
        <v>#NUM!</v>
      </c>
      <c r="AH140" s="16" t="e">
        <f t="shared" si="56"/>
        <v>#NUM!</v>
      </c>
      <c r="AI140" s="16" t="e">
        <f t="shared" si="57"/>
        <v>#NUM!</v>
      </c>
      <c r="AJ140" s="13" t="s">
        <v>56</v>
      </c>
      <c r="AK140" s="20" t="e">
        <f>VLOOKUP(B140,prot!A:H,8,FALSE)*$D140</f>
        <v>#N/A</v>
      </c>
      <c r="AL140" s="10" t="b">
        <f t="shared" si="58"/>
        <v>1</v>
      </c>
      <c r="AM140" s="9">
        <f t="shared" si="61"/>
        <v>0</v>
      </c>
    </row>
    <row r="141" spans="1:39" ht="12" customHeight="1" hidden="1">
      <c r="A141" s="3">
        <v>9</v>
      </c>
      <c r="B141" s="2" t="s">
        <v>82</v>
      </c>
      <c r="C141" s="2">
        <v>1947</v>
      </c>
      <c r="D141" s="37">
        <f>VLOOKUP(C141,коэфф!A:C,3,FALSE)</f>
        <v>1.061</v>
      </c>
      <c r="E141" s="42" t="s">
        <v>81</v>
      </c>
      <c r="F141" s="42" t="s">
        <v>81</v>
      </c>
      <c r="G141" s="1" t="s">
        <v>81</v>
      </c>
      <c r="H141" s="1" t="s">
        <v>81</v>
      </c>
      <c r="I141" s="1" t="s">
        <v>81</v>
      </c>
      <c r="J141" s="1" t="s">
        <v>81</v>
      </c>
      <c r="K141" s="1"/>
      <c r="L141" s="19"/>
      <c r="M141" s="1"/>
      <c r="N141" s="1" t="s">
        <v>81</v>
      </c>
      <c r="O141" s="1"/>
      <c r="P141" s="1"/>
      <c r="Q141" s="1" t="s">
        <v>81</v>
      </c>
      <c r="R141" s="1"/>
      <c r="S141" s="1" t="s">
        <v>81</v>
      </c>
      <c r="T141" s="1" t="s">
        <v>81</v>
      </c>
      <c r="U141" s="1"/>
      <c r="V141" s="1"/>
      <c r="W141" s="19">
        <f>SUM(E141:V141)</f>
        <v>0</v>
      </c>
      <c r="X141" s="35">
        <f>SUMIF(Z141:AI141,"&gt;0")</f>
        <v>0</v>
      </c>
      <c r="Y141" s="22">
        <f t="shared" si="60"/>
      </c>
      <c r="Z141" s="16" t="e">
        <f t="shared" si="48"/>
        <v>#NUM!</v>
      </c>
      <c r="AA141" s="16" t="e">
        <f t="shared" si="49"/>
        <v>#NUM!</v>
      </c>
      <c r="AB141" s="16" t="e">
        <f t="shared" si="50"/>
        <v>#NUM!</v>
      </c>
      <c r="AC141" s="16" t="e">
        <f t="shared" si="51"/>
        <v>#NUM!</v>
      </c>
      <c r="AD141" s="16" t="e">
        <f t="shared" si="52"/>
        <v>#NUM!</v>
      </c>
      <c r="AE141" s="16" t="e">
        <f t="shared" si="53"/>
        <v>#NUM!</v>
      </c>
      <c r="AF141" s="16" t="e">
        <f t="shared" si="54"/>
        <v>#NUM!</v>
      </c>
      <c r="AG141" s="16" t="e">
        <f t="shared" si="55"/>
        <v>#NUM!</v>
      </c>
      <c r="AH141" s="16" t="e">
        <f t="shared" si="56"/>
        <v>#NUM!</v>
      </c>
      <c r="AI141" s="16" t="e">
        <f t="shared" si="57"/>
        <v>#NUM!</v>
      </c>
      <c r="AJ141" s="13" t="s">
        <v>56</v>
      </c>
      <c r="AK141" s="20" t="e">
        <f>VLOOKUP(B141,prot!A:H,8,FALSE)*$D141</f>
        <v>#N/A</v>
      </c>
      <c r="AL141" s="10" t="b">
        <f t="shared" si="58"/>
        <v>1</v>
      </c>
      <c r="AM141" s="9">
        <f t="shared" si="61"/>
        <v>0</v>
      </c>
    </row>
    <row r="142" spans="1:39" ht="12" customHeight="1" hidden="1">
      <c r="A142" s="3">
        <v>10</v>
      </c>
      <c r="B142" s="36" t="s">
        <v>87</v>
      </c>
      <c r="C142" s="36">
        <v>1945</v>
      </c>
      <c r="D142" s="37">
        <f>VLOOKUP(C142,коэфф!A:C,3,FALSE)</f>
        <v>1.093</v>
      </c>
      <c r="E142" s="42" t="s">
        <v>81</v>
      </c>
      <c r="F142" s="42" t="s">
        <v>81</v>
      </c>
      <c r="G142" s="1" t="s">
        <v>81</v>
      </c>
      <c r="H142" s="1" t="s">
        <v>81</v>
      </c>
      <c r="I142" s="1" t="s">
        <v>81</v>
      </c>
      <c r="J142" s="1" t="s">
        <v>81</v>
      </c>
      <c r="K142" s="1"/>
      <c r="L142" s="1"/>
      <c r="M142" s="1"/>
      <c r="N142" s="1" t="s">
        <v>81</v>
      </c>
      <c r="O142" s="1"/>
      <c r="P142" s="1"/>
      <c r="Q142" s="1" t="s">
        <v>81</v>
      </c>
      <c r="R142" s="1"/>
      <c r="S142" s="1" t="s">
        <v>81</v>
      </c>
      <c r="T142" s="1" t="s">
        <v>81</v>
      </c>
      <c r="U142" s="1"/>
      <c r="V142" s="1"/>
      <c r="W142" s="19">
        <f>SUM(E142:V142)</f>
        <v>0</v>
      </c>
      <c r="X142" s="35">
        <f>SUMIF(Z142:AI142,"&gt;0")</f>
        <v>0</v>
      </c>
      <c r="Y142" s="22">
        <f t="shared" si="60"/>
      </c>
      <c r="Z142" s="16" t="e">
        <f t="shared" si="48"/>
        <v>#NUM!</v>
      </c>
      <c r="AA142" s="16" t="e">
        <f t="shared" si="49"/>
        <v>#NUM!</v>
      </c>
      <c r="AB142" s="16" t="e">
        <f t="shared" si="50"/>
        <v>#NUM!</v>
      </c>
      <c r="AC142" s="16" t="e">
        <f t="shared" si="51"/>
        <v>#NUM!</v>
      </c>
      <c r="AD142" s="16" t="e">
        <f t="shared" si="52"/>
        <v>#NUM!</v>
      </c>
      <c r="AE142" s="16" t="e">
        <f t="shared" si="53"/>
        <v>#NUM!</v>
      </c>
      <c r="AF142" s="16" t="e">
        <f t="shared" si="54"/>
        <v>#NUM!</v>
      </c>
      <c r="AG142" s="16" t="e">
        <f t="shared" si="55"/>
        <v>#NUM!</v>
      </c>
      <c r="AH142" s="16" t="e">
        <f t="shared" si="56"/>
        <v>#NUM!</v>
      </c>
      <c r="AI142" s="16" t="e">
        <f t="shared" si="57"/>
        <v>#NUM!</v>
      </c>
      <c r="AJ142" s="13" t="s">
        <v>56</v>
      </c>
      <c r="AK142" s="20" t="e">
        <f>VLOOKUP(B142,prot!A:H,8,FALSE)*$D142</f>
        <v>#N/A</v>
      </c>
      <c r="AL142" s="10" t="b">
        <f>ISERROR(AK142)</f>
        <v>1</v>
      </c>
      <c r="AM142" s="9">
        <f t="shared" si="61"/>
        <v>0</v>
      </c>
    </row>
    <row r="143" ht="12" customHeight="1">
      <c r="A143" s="8"/>
    </row>
    <row r="144" ht="12" customHeight="1"/>
    <row r="145" ht="12" customHeight="1"/>
    <row r="146" ht="12" customHeight="1">
      <c r="A146" s="8"/>
    </row>
    <row r="147" ht="12" customHeight="1">
      <c r="A147" s="8"/>
    </row>
    <row r="148" ht="12" customHeight="1"/>
    <row r="149" ht="12" customHeight="1"/>
    <row r="150" ht="12" customHeight="1">
      <c r="A150" s="8"/>
    </row>
    <row r="151" ht="12" customHeight="1">
      <c r="A151" s="8"/>
    </row>
    <row r="152" ht="12" customHeight="1">
      <c r="A152" s="8"/>
    </row>
    <row r="153" ht="12" customHeight="1">
      <c r="A153" s="8"/>
    </row>
    <row r="154" ht="12" customHeight="1">
      <c r="A154" s="8"/>
    </row>
    <row r="155" ht="12" customHeight="1">
      <c r="A155" s="8"/>
    </row>
    <row r="156" ht="12" customHeight="1">
      <c r="A156" s="8"/>
    </row>
    <row r="157" ht="12" customHeight="1">
      <c r="A157" s="8"/>
    </row>
    <row r="158" ht="12" customHeight="1"/>
    <row r="159" ht="11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2.75" customHeight="1"/>
    <row r="176" ht="12.7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2.75" customHeight="1"/>
    <row r="189" ht="17.25" customHeight="1"/>
    <row r="190" ht="1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5" customHeight="1"/>
    <row r="270" ht="38.25" customHeight="1"/>
    <row r="287" ht="13.5" customHeight="1"/>
    <row r="288" ht="13.5" customHeight="1"/>
    <row r="311" ht="12.75" customHeight="1"/>
    <row r="312" ht="12.75" customHeight="1"/>
    <row r="321" ht="12.75" customHeight="1"/>
    <row r="322" ht="13.5" customHeight="1"/>
    <row r="323" ht="13.5" customHeight="1"/>
    <row r="327" ht="25.5" customHeight="1"/>
    <row r="328" ht="35.25" customHeight="1"/>
    <row r="329" ht="23.25" customHeight="1"/>
    <row r="335" ht="13.5" customHeight="1"/>
    <row r="338" ht="12.75" customHeight="1"/>
    <row r="339" ht="12.75" customHeight="1"/>
    <row r="341" ht="12.75" customHeight="1"/>
    <row r="352" ht="18" customHeight="1"/>
  </sheetData>
  <sheetProtection/>
  <mergeCells count="7">
    <mergeCell ref="B132:C132"/>
    <mergeCell ref="A1:X1"/>
    <mergeCell ref="A4:B4"/>
    <mergeCell ref="B51:C51"/>
    <mergeCell ref="B75:C75"/>
    <mergeCell ref="B99:C99"/>
    <mergeCell ref="B117:C117"/>
  </mergeCells>
  <printOptions horizontalCentered="1"/>
  <pageMargins left="0.15748031496062992" right="0.2362204724409449" top="0.1968503937007874" bottom="0" header="0" footer="0"/>
  <pageSetup fitToHeight="2" horizontalDpi="600" verticalDpi="600" orientation="portrait" paperSize="9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:D63"/>
  <sheetViews>
    <sheetView zoomScale="85" zoomScaleNormal="85" zoomScalePageLayoutView="0" workbookViewId="0" topLeftCell="A1">
      <selection activeCell="A1" sqref="A1:C63"/>
    </sheetView>
  </sheetViews>
  <sheetFormatPr defaultColWidth="9.00390625" defaultRowHeight="12.75"/>
  <sheetData>
    <row r="1" ht="12.75">
      <c r="C1" s="11"/>
    </row>
    <row r="2" ht="12.75">
      <c r="C2" s="11"/>
    </row>
    <row r="3" ht="12.75">
      <c r="C3" s="11"/>
    </row>
    <row r="4" ht="12.75">
      <c r="C4" s="11"/>
    </row>
    <row r="5" ht="12.75">
      <c r="C5" s="11"/>
    </row>
    <row r="6" ht="12.75">
      <c r="C6" s="11"/>
    </row>
    <row r="7" ht="12.75">
      <c r="C7" s="11"/>
    </row>
    <row r="8" ht="12.75">
      <c r="C8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30" ht="12.75">
      <c r="C30" s="11"/>
    </row>
    <row r="31" ht="12.75">
      <c r="C31" s="11"/>
    </row>
    <row r="32" ht="12.75">
      <c r="C32" s="11"/>
    </row>
    <row r="33" ht="12.75">
      <c r="C33" s="11"/>
    </row>
    <row r="34" ht="12.75">
      <c r="C34" s="11"/>
    </row>
    <row r="35" ht="12.75">
      <c r="C35" s="11"/>
    </row>
    <row r="36" ht="12.75">
      <c r="C36" s="11"/>
    </row>
    <row r="37" ht="12.75">
      <c r="C37" s="11"/>
    </row>
    <row r="38" ht="12.75">
      <c r="C38" s="11"/>
    </row>
    <row r="39" ht="12.75">
      <c r="C39" s="11"/>
    </row>
    <row r="40" ht="12.75">
      <c r="C40" s="11"/>
    </row>
    <row r="42" spans="3:4" ht="12.75">
      <c r="C42" s="11"/>
      <c r="D42" t="s">
        <v>165</v>
      </c>
    </row>
    <row r="43" spans="3:4" ht="12.75">
      <c r="C43" s="11"/>
      <c r="D43" t="s">
        <v>163</v>
      </c>
    </row>
    <row r="44" spans="3:4" ht="12.75">
      <c r="C44" s="11"/>
      <c r="D44" t="s">
        <v>163</v>
      </c>
    </row>
    <row r="45" spans="3:4" ht="12.75">
      <c r="C45" s="11"/>
      <c r="D45" t="s">
        <v>163</v>
      </c>
    </row>
    <row r="46" spans="3:4" ht="12.75">
      <c r="C46" s="11"/>
      <c r="D46" t="s">
        <v>163</v>
      </c>
    </row>
    <row r="47" spans="3:4" ht="12.75">
      <c r="C47" s="11"/>
      <c r="D47" t="s">
        <v>163</v>
      </c>
    </row>
    <row r="48" spans="3:4" ht="12.75">
      <c r="C48" s="11"/>
      <c r="D48" t="s">
        <v>163</v>
      </c>
    </row>
    <row r="49" spans="3:4" ht="12.75">
      <c r="C49" s="11"/>
      <c r="D49" t="s">
        <v>163</v>
      </c>
    </row>
    <row r="50" spans="3:4" ht="12.75">
      <c r="C50" s="11"/>
      <c r="D50" t="s">
        <v>163</v>
      </c>
    </row>
    <row r="51" spans="3:4" ht="12.75">
      <c r="C51" s="11"/>
      <c r="D51" t="s">
        <v>163</v>
      </c>
    </row>
    <row r="52" spans="3:4" ht="12.75">
      <c r="C52" s="11"/>
      <c r="D52" t="s">
        <v>163</v>
      </c>
    </row>
    <row r="53" spans="3:4" ht="12.75">
      <c r="C53" s="11"/>
      <c r="D53" t="s">
        <v>163</v>
      </c>
    </row>
    <row r="54" spans="3:4" ht="12.75">
      <c r="C54" s="11"/>
      <c r="D54" t="s">
        <v>166</v>
      </c>
    </row>
    <row r="55" ht="12.75">
      <c r="C55" s="11"/>
    </row>
    <row r="56" ht="12.75">
      <c r="C56" s="11"/>
    </row>
    <row r="58" ht="12.75">
      <c r="C58" s="11"/>
    </row>
    <row r="59" ht="12.75">
      <c r="C59" s="11"/>
    </row>
    <row r="60" ht="12.75">
      <c r="C60" s="11"/>
    </row>
    <row r="61" ht="12.75">
      <c r="C61" s="11"/>
    </row>
    <row r="62" ht="12.75">
      <c r="C62" s="11"/>
    </row>
    <row r="63" ht="12.75">
      <c r="C63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H65"/>
  <sheetViews>
    <sheetView zoomScale="84" zoomScaleNormal="84" zoomScalePageLayoutView="0" workbookViewId="0" topLeftCell="A1">
      <selection activeCell="A2" sqref="A2:C63"/>
    </sheetView>
  </sheetViews>
  <sheetFormatPr defaultColWidth="9.00390625" defaultRowHeight="12.75"/>
  <cols>
    <col min="1" max="1" width="22.25390625" style="0" customWidth="1"/>
    <col min="2" max="2" width="18.75390625" style="0" customWidth="1"/>
    <col min="3" max="3" width="14.625" style="0" customWidth="1"/>
    <col min="4" max="4" width="1.25" style="12" customWidth="1"/>
    <col min="5" max="5" width="10.75390625" style="0" bestFit="1" customWidth="1"/>
  </cols>
  <sheetData>
    <row r="1" spans="5:8" ht="12.75">
      <c r="E1" s="14" t="e">
        <f>VLOOKUP(A1,svod!B:AJ,35,FALSE)</f>
        <v>#N/A</v>
      </c>
      <c r="F1" s="9" t="e">
        <f>C$1/C1*1000</f>
        <v>#DIV/0!</v>
      </c>
      <c r="G1" s="10" t="b">
        <f>ISERROR(F1)</f>
        <v>1</v>
      </c>
      <c r="H1" s="9">
        <f>IF(G1,0,F1)</f>
        <v>0</v>
      </c>
    </row>
    <row r="2" spans="3:8" ht="12.75">
      <c r="C2" s="11"/>
      <c r="E2" s="14" t="e">
        <f>VLOOKUP(A2,svod!B:AJ,35,FALSE)</f>
        <v>#N/A</v>
      </c>
      <c r="F2" s="9" t="e">
        <f aca="true" t="shared" si="0" ref="F2:F9">C$2/C2*1000</f>
        <v>#DIV/0!</v>
      </c>
      <c r="G2" s="10" t="b">
        <f>ISERROR(F2)</f>
        <v>1</v>
      </c>
      <c r="H2" s="9">
        <f aca="true" t="shared" si="1" ref="H2:H20">IF(G2,0,F2)</f>
        <v>0</v>
      </c>
    </row>
    <row r="3" spans="3:8" ht="12.75">
      <c r="C3" s="11"/>
      <c r="E3" s="14" t="e">
        <f>VLOOKUP(A3,svod!B:AJ,35,FALSE)</f>
        <v>#N/A</v>
      </c>
      <c r="F3" s="9" t="e">
        <f t="shared" si="0"/>
        <v>#DIV/0!</v>
      </c>
      <c r="G3" s="10" t="b">
        <f aca="true" t="shared" si="2" ref="G3:G8">ISERROR(F3)</f>
        <v>1</v>
      </c>
      <c r="H3" s="9">
        <f aca="true" t="shared" si="3" ref="H3:H8">IF(G3,0,F3)</f>
        <v>0</v>
      </c>
    </row>
    <row r="4" spans="3:8" ht="12.75">
      <c r="C4" s="11"/>
      <c r="E4" s="14" t="e">
        <f>VLOOKUP(A4,svod!B:AJ,35,FALSE)</f>
        <v>#N/A</v>
      </c>
      <c r="F4" s="9" t="e">
        <f t="shared" si="0"/>
        <v>#DIV/0!</v>
      </c>
      <c r="G4" s="10" t="b">
        <f t="shared" si="2"/>
        <v>1</v>
      </c>
      <c r="H4" s="9">
        <f t="shared" si="3"/>
        <v>0</v>
      </c>
    </row>
    <row r="5" spans="3:8" ht="12.75">
      <c r="C5" s="11"/>
      <c r="E5" s="14" t="e">
        <f>VLOOKUP(A5,svod!B:AJ,35,FALSE)</f>
        <v>#N/A</v>
      </c>
      <c r="F5" s="9" t="e">
        <f t="shared" si="0"/>
        <v>#DIV/0!</v>
      </c>
      <c r="G5" s="10" t="b">
        <f t="shared" si="2"/>
        <v>1</v>
      </c>
      <c r="H5" s="9">
        <f t="shared" si="3"/>
        <v>0</v>
      </c>
    </row>
    <row r="6" spans="3:8" ht="12.75">
      <c r="C6" s="11"/>
      <c r="E6" s="14" t="e">
        <f>VLOOKUP(A6,svod!B:AJ,35,FALSE)</f>
        <v>#N/A</v>
      </c>
      <c r="F6" s="9" t="e">
        <f t="shared" si="0"/>
        <v>#DIV/0!</v>
      </c>
      <c r="G6" s="10" t="b">
        <f t="shared" si="2"/>
        <v>1</v>
      </c>
      <c r="H6" s="9">
        <f t="shared" si="3"/>
        <v>0</v>
      </c>
    </row>
    <row r="7" spans="3:8" ht="12.75">
      <c r="C7" s="11"/>
      <c r="E7" s="14" t="e">
        <f>VLOOKUP(A7,svod!B:AJ,35,FALSE)</f>
        <v>#N/A</v>
      </c>
      <c r="F7" s="9" t="e">
        <f t="shared" si="0"/>
        <v>#DIV/0!</v>
      </c>
      <c r="G7" s="10" t="b">
        <f t="shared" si="2"/>
        <v>1</v>
      </c>
      <c r="H7" s="9">
        <f t="shared" si="3"/>
        <v>0</v>
      </c>
    </row>
    <row r="8" spans="3:8" ht="12.75">
      <c r="C8" s="11"/>
      <c r="E8" s="14" t="e">
        <f>VLOOKUP(A8,svod!B:AJ,35,FALSE)</f>
        <v>#N/A</v>
      </c>
      <c r="F8" s="9" t="e">
        <f t="shared" si="0"/>
        <v>#DIV/0!</v>
      </c>
      <c r="G8" s="10" t="b">
        <f t="shared" si="2"/>
        <v>1</v>
      </c>
      <c r="H8" s="9">
        <f t="shared" si="3"/>
        <v>0</v>
      </c>
    </row>
    <row r="9" spans="3:8" ht="12.75">
      <c r="C9" s="11"/>
      <c r="E9" s="14" t="e">
        <f>VLOOKUP(A9,svod!B:AJ,35,FALSE)</f>
        <v>#N/A</v>
      </c>
      <c r="F9" s="9" t="e">
        <f t="shared" si="0"/>
        <v>#DIV/0!</v>
      </c>
      <c r="G9" s="10" t="b">
        <f>ISERROR(F9)</f>
        <v>1</v>
      </c>
      <c r="H9" s="9">
        <f t="shared" si="1"/>
        <v>0</v>
      </c>
    </row>
    <row r="10" spans="5:8" ht="12.75">
      <c r="E10" s="14" t="e">
        <f>VLOOKUP(A10,svod!B:AJ,35,FALSE)</f>
        <v>#N/A</v>
      </c>
      <c r="F10" s="9" t="e">
        <f aca="true" t="shared" si="4" ref="F9:F16">C$8/C10*1000</f>
        <v>#DIV/0!</v>
      </c>
      <c r="G10" s="10" t="b">
        <f>ISERROR(F10)</f>
        <v>1</v>
      </c>
      <c r="H10" s="9">
        <f t="shared" si="1"/>
        <v>0</v>
      </c>
    </row>
    <row r="11" spans="3:8" ht="12.75">
      <c r="C11" s="11"/>
      <c r="E11" s="14" t="e">
        <f>VLOOKUP(A11,svod!B:AJ,35,FALSE)</f>
        <v>#N/A</v>
      </c>
      <c r="F11" s="9" t="e">
        <f>C$11/C11*1000</f>
        <v>#DIV/0!</v>
      </c>
      <c r="G11" s="10" t="b">
        <f>ISERROR(F11)</f>
        <v>1</v>
      </c>
      <c r="H11" s="9">
        <f t="shared" si="1"/>
        <v>0</v>
      </c>
    </row>
    <row r="12" spans="3:8" ht="12.75">
      <c r="C12" s="11"/>
      <c r="E12" s="14" t="e">
        <f>VLOOKUP(A12,svod!B:AJ,35,FALSE)</f>
        <v>#N/A</v>
      </c>
      <c r="F12" s="9" t="e">
        <f>C$11/C12*1000</f>
        <v>#DIV/0!</v>
      </c>
      <c r="G12" s="10" t="b">
        <f aca="true" t="shared" si="5" ref="G12:G22">ISERROR(F12)</f>
        <v>1</v>
      </c>
      <c r="H12" s="9">
        <f t="shared" si="1"/>
        <v>0</v>
      </c>
    </row>
    <row r="13" spans="3:8" ht="12.75">
      <c r="C13" s="11"/>
      <c r="E13" s="14" t="e">
        <f>VLOOKUP(A13,svod!B:AJ,35,FALSE)</f>
        <v>#N/A</v>
      </c>
      <c r="F13" s="9" t="e">
        <f>C$11/C13*1000</f>
        <v>#DIV/0!</v>
      </c>
      <c r="G13" s="10" t="b">
        <f t="shared" si="5"/>
        <v>1</v>
      </c>
      <c r="H13" s="9">
        <f t="shared" si="1"/>
        <v>0</v>
      </c>
    </row>
    <row r="14" spans="3:8" ht="12.75">
      <c r="C14" s="11"/>
      <c r="E14" s="14" t="e">
        <f>VLOOKUP(A14,svod!B:AJ,35,FALSE)</f>
        <v>#N/A</v>
      </c>
      <c r="F14" s="9" t="e">
        <f>C$11/C14*1000</f>
        <v>#DIV/0!</v>
      </c>
      <c r="G14" s="10" t="b">
        <f t="shared" si="5"/>
        <v>1</v>
      </c>
      <c r="H14" s="9">
        <f t="shared" si="1"/>
        <v>0</v>
      </c>
    </row>
    <row r="15" spans="3:8" ht="12.75">
      <c r="C15" s="11"/>
      <c r="E15" s="14" t="e">
        <f>VLOOKUP(A15,svod!B:AJ,35,FALSE)</f>
        <v>#N/A</v>
      </c>
      <c r="F15" s="9" t="e">
        <f>C$11/C15*1000</f>
        <v>#DIV/0!</v>
      </c>
      <c r="G15" s="10" t="b">
        <f>ISERROR(F15)</f>
        <v>1</v>
      </c>
      <c r="H15" s="9">
        <f>IF(G15,0,F15)</f>
        <v>0</v>
      </c>
    </row>
    <row r="16" spans="5:8" ht="12.75">
      <c r="E16" s="14" t="e">
        <f>VLOOKUP(A16,svod!B:AJ,35,FALSE)</f>
        <v>#N/A</v>
      </c>
      <c r="F16" s="9" t="e">
        <f t="shared" si="4"/>
        <v>#DIV/0!</v>
      </c>
      <c r="G16" s="10" t="b">
        <f t="shared" si="5"/>
        <v>1</v>
      </c>
      <c r="H16" s="9">
        <f t="shared" si="1"/>
        <v>0</v>
      </c>
    </row>
    <row r="17" spans="3:8" ht="12.75">
      <c r="C17" s="11"/>
      <c r="E17" s="14" t="e">
        <f>VLOOKUP(A17,svod!B:AJ,35,FALSE)</f>
        <v>#N/A</v>
      </c>
      <c r="F17" s="9" t="e">
        <f>C$17/C17*1000</f>
        <v>#DIV/0!</v>
      </c>
      <c r="G17" s="10" t="b">
        <f t="shared" si="5"/>
        <v>1</v>
      </c>
      <c r="H17" s="9">
        <f t="shared" si="1"/>
        <v>0</v>
      </c>
    </row>
    <row r="18" spans="3:8" ht="12.75">
      <c r="C18" s="11"/>
      <c r="E18" s="14" t="e">
        <f>VLOOKUP(A18,svod!B:AJ,35,FALSE)</f>
        <v>#N/A</v>
      </c>
      <c r="F18" s="9" t="e">
        <f aca="true" t="shared" si="6" ref="F18:F29">C$17/C18*1000</f>
        <v>#DIV/0!</v>
      </c>
      <c r="G18" s="10" t="b">
        <f t="shared" si="5"/>
        <v>1</v>
      </c>
      <c r="H18" s="9">
        <f t="shared" si="1"/>
        <v>0</v>
      </c>
    </row>
    <row r="19" spans="3:8" ht="12.75">
      <c r="C19" s="11"/>
      <c r="E19" s="14" t="e">
        <f>VLOOKUP(A19,svod!B:AJ,35,FALSE)</f>
        <v>#N/A</v>
      </c>
      <c r="F19" s="9" t="e">
        <f t="shared" si="6"/>
        <v>#DIV/0!</v>
      </c>
      <c r="G19" s="10" t="b">
        <f t="shared" si="5"/>
        <v>1</v>
      </c>
      <c r="H19" s="9">
        <f t="shared" si="1"/>
        <v>0</v>
      </c>
    </row>
    <row r="20" spans="3:8" ht="12.75">
      <c r="C20" s="11"/>
      <c r="E20" s="14" t="e">
        <f>VLOOKUP(A20,svod!B:AJ,35,FALSE)</f>
        <v>#N/A</v>
      </c>
      <c r="F20" s="9" t="e">
        <f t="shared" si="6"/>
        <v>#DIV/0!</v>
      </c>
      <c r="G20" s="10" t="b">
        <f t="shared" si="5"/>
        <v>1</v>
      </c>
      <c r="H20" s="9">
        <f t="shared" si="1"/>
        <v>0</v>
      </c>
    </row>
    <row r="21" spans="3:8" ht="12.75">
      <c r="C21" s="11"/>
      <c r="E21" s="14" t="e">
        <f>VLOOKUP(A21,svod!B:AJ,35,FALSE)</f>
        <v>#N/A</v>
      </c>
      <c r="F21" s="9" t="e">
        <f t="shared" si="6"/>
        <v>#DIV/0!</v>
      </c>
      <c r="G21" s="10" t="b">
        <f t="shared" si="5"/>
        <v>1</v>
      </c>
      <c r="H21" s="9">
        <f>IF(G21,0,F21)</f>
        <v>0</v>
      </c>
    </row>
    <row r="22" spans="3:8" ht="12.75">
      <c r="C22" s="11"/>
      <c r="E22" s="14" t="e">
        <f>VLOOKUP(A22,svod!B:AJ,35,FALSE)</f>
        <v>#N/A</v>
      </c>
      <c r="F22" s="9" t="e">
        <f t="shared" si="6"/>
        <v>#DIV/0!</v>
      </c>
      <c r="G22" s="10" t="b">
        <f t="shared" si="5"/>
        <v>1</v>
      </c>
      <c r="H22" s="9">
        <f>IF(G22,0,F22)</f>
        <v>0</v>
      </c>
    </row>
    <row r="23" spans="3:8" ht="12.75">
      <c r="C23" s="11"/>
      <c r="E23" s="14" t="e">
        <f>VLOOKUP(A23,svod!B:AJ,35,FALSE)</f>
        <v>#N/A</v>
      </c>
      <c r="F23" s="9" t="e">
        <f t="shared" si="6"/>
        <v>#DIV/0!</v>
      </c>
      <c r="G23" s="10" t="b">
        <f aca="true" t="shared" si="7" ref="G23:G30">ISERROR(F23)</f>
        <v>1</v>
      </c>
      <c r="H23" s="9">
        <f aca="true" t="shared" si="8" ref="H23:H30">IF(G23,0,F23)</f>
        <v>0</v>
      </c>
    </row>
    <row r="24" spans="3:8" ht="12.75">
      <c r="C24" s="11"/>
      <c r="E24" s="14" t="e">
        <f>VLOOKUP(A24,svod!B:AJ,35,FALSE)</f>
        <v>#N/A</v>
      </c>
      <c r="F24" s="9" t="e">
        <f t="shared" si="6"/>
        <v>#DIV/0!</v>
      </c>
      <c r="G24" s="10" t="b">
        <f t="shared" si="7"/>
        <v>1</v>
      </c>
      <c r="H24" s="9">
        <f t="shared" si="8"/>
        <v>0</v>
      </c>
    </row>
    <row r="25" spans="3:8" ht="12.75">
      <c r="C25" s="11"/>
      <c r="E25" s="14" t="e">
        <f>VLOOKUP(A25,svod!B:AJ,35,FALSE)</f>
        <v>#N/A</v>
      </c>
      <c r="F25" s="9" t="e">
        <f t="shared" si="6"/>
        <v>#DIV/0!</v>
      </c>
      <c r="G25" s="10" t="b">
        <f t="shared" si="7"/>
        <v>1</v>
      </c>
      <c r="H25" s="9">
        <f t="shared" si="8"/>
        <v>0</v>
      </c>
    </row>
    <row r="26" spans="3:8" ht="12.75">
      <c r="C26" s="11"/>
      <c r="E26" s="14" t="e">
        <f>VLOOKUP(A26,svod!B:AJ,35,FALSE)</f>
        <v>#N/A</v>
      </c>
      <c r="F26" s="9" t="e">
        <f t="shared" si="6"/>
        <v>#DIV/0!</v>
      </c>
      <c r="G26" s="10" t="b">
        <f t="shared" si="7"/>
        <v>1</v>
      </c>
      <c r="H26" s="9">
        <f t="shared" si="8"/>
        <v>0</v>
      </c>
    </row>
    <row r="27" spans="3:8" ht="12.75">
      <c r="C27" s="11"/>
      <c r="E27" s="14" t="e">
        <f>VLOOKUP(A27,svod!B:AJ,35,FALSE)</f>
        <v>#N/A</v>
      </c>
      <c r="F27" s="9" t="e">
        <f t="shared" si="6"/>
        <v>#DIV/0!</v>
      </c>
      <c r="G27" s="10" t="b">
        <f t="shared" si="7"/>
        <v>1</v>
      </c>
      <c r="H27" s="9">
        <f t="shared" si="8"/>
        <v>0</v>
      </c>
    </row>
    <row r="28" spans="3:8" ht="12.75">
      <c r="C28" s="11"/>
      <c r="E28" s="14" t="e">
        <f>VLOOKUP(A28,svod!B:AJ,35,FALSE)</f>
        <v>#N/A</v>
      </c>
      <c r="F28" s="9" t="e">
        <f t="shared" si="6"/>
        <v>#DIV/0!</v>
      </c>
      <c r="G28" s="10" t="b">
        <f t="shared" si="7"/>
        <v>1</v>
      </c>
      <c r="H28" s="9">
        <f t="shared" si="8"/>
        <v>0</v>
      </c>
    </row>
    <row r="29" spans="3:8" ht="12.75">
      <c r="C29" s="11"/>
      <c r="E29" s="14" t="e">
        <f>VLOOKUP(A29,svod!B:AJ,35,FALSE)</f>
        <v>#N/A</v>
      </c>
      <c r="F29" s="9" t="e">
        <f t="shared" si="6"/>
        <v>#DIV/0!</v>
      </c>
      <c r="G29" s="10" t="b">
        <f t="shared" si="7"/>
        <v>1</v>
      </c>
      <c r="H29" s="9">
        <f t="shared" si="8"/>
        <v>0</v>
      </c>
    </row>
    <row r="30" spans="5:8" ht="12.75">
      <c r="E30" s="14" t="e">
        <f>VLOOKUP(A30,svod!B:AJ,35,FALSE)</f>
        <v>#N/A</v>
      </c>
      <c r="F30" s="9" t="e">
        <f aca="true" t="shared" si="9" ref="F25:F40">C$24/C30*1000</f>
        <v>#DIV/0!</v>
      </c>
      <c r="G30" s="10" t="b">
        <f t="shared" si="7"/>
        <v>1</v>
      </c>
      <c r="H30" s="9">
        <f t="shared" si="8"/>
        <v>0</v>
      </c>
    </row>
    <row r="31" spans="3:8" ht="12.75">
      <c r="C31" s="11"/>
      <c r="E31" s="14" t="e">
        <f>VLOOKUP(A31,svod!B:AJ,35,FALSE)</f>
        <v>#N/A</v>
      </c>
      <c r="F31" s="9" t="e">
        <f>C$31/C31*1000</f>
        <v>#DIV/0!</v>
      </c>
      <c r="G31" s="10" t="b">
        <f aca="true" t="shared" si="10" ref="G31:G36">ISERROR(F31)</f>
        <v>1</v>
      </c>
      <c r="H31" s="9">
        <f aca="true" t="shared" si="11" ref="H31:H36">IF(G31,0,F31)</f>
        <v>0</v>
      </c>
    </row>
    <row r="32" spans="3:8" ht="12.75">
      <c r="C32" s="11"/>
      <c r="E32" s="14" t="e">
        <f>VLOOKUP(A32,svod!B:AJ,35,FALSE)</f>
        <v>#N/A</v>
      </c>
      <c r="F32" s="9" t="e">
        <f aca="true" t="shared" si="12" ref="F32:F41">C$31/C32*1000</f>
        <v>#DIV/0!</v>
      </c>
      <c r="G32" s="10" t="b">
        <f t="shared" si="10"/>
        <v>1</v>
      </c>
      <c r="H32" s="9">
        <f t="shared" si="11"/>
        <v>0</v>
      </c>
    </row>
    <row r="33" spans="3:8" ht="12.75">
      <c r="C33" s="11"/>
      <c r="E33" s="14" t="e">
        <f>VLOOKUP(A33,svod!B:AJ,35,FALSE)</f>
        <v>#N/A</v>
      </c>
      <c r="F33" s="9" t="e">
        <f t="shared" si="12"/>
        <v>#DIV/0!</v>
      </c>
      <c r="G33" s="10" t="b">
        <f t="shared" si="10"/>
        <v>1</v>
      </c>
      <c r="H33" s="9">
        <f t="shared" si="11"/>
        <v>0</v>
      </c>
    </row>
    <row r="34" spans="3:8" ht="12.75">
      <c r="C34" s="11"/>
      <c r="E34" s="14" t="e">
        <f>VLOOKUP(A34,svod!B:AJ,35,FALSE)</f>
        <v>#N/A</v>
      </c>
      <c r="F34" s="9" t="e">
        <f t="shared" si="12"/>
        <v>#DIV/0!</v>
      </c>
      <c r="G34" s="10" t="b">
        <f t="shared" si="10"/>
        <v>1</v>
      </c>
      <c r="H34" s="9">
        <f t="shared" si="11"/>
        <v>0</v>
      </c>
    </row>
    <row r="35" spans="3:8" ht="12.75">
      <c r="C35" s="11"/>
      <c r="E35" s="14" t="e">
        <f>VLOOKUP(A35,svod!B:AJ,35,FALSE)</f>
        <v>#N/A</v>
      </c>
      <c r="F35" s="9" t="e">
        <f t="shared" si="12"/>
        <v>#DIV/0!</v>
      </c>
      <c r="G35" s="10" t="b">
        <f t="shared" si="10"/>
        <v>1</v>
      </c>
      <c r="H35" s="9">
        <f t="shared" si="11"/>
        <v>0</v>
      </c>
    </row>
    <row r="36" spans="3:8" ht="12.75">
      <c r="C36" s="11"/>
      <c r="E36" s="14" t="e">
        <f>VLOOKUP(A36,svod!B:AJ,35,FALSE)</f>
        <v>#N/A</v>
      </c>
      <c r="F36" s="9" t="e">
        <f t="shared" si="12"/>
        <v>#DIV/0!</v>
      </c>
      <c r="G36" s="10" t="b">
        <f t="shared" si="10"/>
        <v>1</v>
      </c>
      <c r="H36" s="9">
        <f t="shared" si="11"/>
        <v>0</v>
      </c>
    </row>
    <row r="37" spans="3:8" ht="12.75">
      <c r="C37" s="11"/>
      <c r="E37" s="14" t="e">
        <f>VLOOKUP(A37,svod!B:AJ,35,FALSE)</f>
        <v>#N/A</v>
      </c>
      <c r="F37" s="9" t="e">
        <f t="shared" si="12"/>
        <v>#DIV/0!</v>
      </c>
      <c r="G37" s="10" t="b">
        <f aca="true" t="shared" si="13" ref="G37:G44">ISERROR(F37)</f>
        <v>1</v>
      </c>
      <c r="H37" s="9">
        <f aca="true" t="shared" si="14" ref="H37:H44">IF(G37,0,F37)</f>
        <v>0</v>
      </c>
    </row>
    <row r="38" spans="3:8" ht="12.75">
      <c r="C38" s="11"/>
      <c r="E38" s="14" t="e">
        <f>VLOOKUP(A38,svod!B:AJ,35,FALSE)</f>
        <v>#N/A</v>
      </c>
      <c r="F38" s="9" t="e">
        <f t="shared" si="12"/>
        <v>#DIV/0!</v>
      </c>
      <c r="G38" s="10" t="b">
        <f t="shared" si="13"/>
        <v>1</v>
      </c>
      <c r="H38" s="9">
        <f t="shared" si="14"/>
        <v>0</v>
      </c>
    </row>
    <row r="39" spans="3:8" ht="12.75">
      <c r="C39" s="11"/>
      <c r="E39" s="14" t="e">
        <f>VLOOKUP(A39,svod!B:AJ,35,FALSE)</f>
        <v>#N/A</v>
      </c>
      <c r="F39" s="9" t="e">
        <f t="shared" si="12"/>
        <v>#DIV/0!</v>
      </c>
      <c r="G39" s="10" t="b">
        <f t="shared" si="13"/>
        <v>1</v>
      </c>
      <c r="H39" s="9">
        <f t="shared" si="14"/>
        <v>0</v>
      </c>
    </row>
    <row r="40" spans="3:8" ht="12.75">
      <c r="C40" s="11"/>
      <c r="E40" s="14" t="e">
        <f>VLOOKUP(A40,svod!B:AJ,35,FALSE)</f>
        <v>#N/A</v>
      </c>
      <c r="F40" s="9" t="e">
        <f t="shared" si="12"/>
        <v>#DIV/0!</v>
      </c>
      <c r="G40" s="10" t="b">
        <f t="shared" si="13"/>
        <v>1</v>
      </c>
      <c r="H40" s="9">
        <f t="shared" si="14"/>
        <v>0</v>
      </c>
    </row>
    <row r="41" spans="3:8" ht="12.75">
      <c r="C41" s="11"/>
      <c r="E41" s="14" t="e">
        <f>VLOOKUP(A41,svod!B:AJ,35,FALSE)</f>
        <v>#N/A</v>
      </c>
      <c r="F41" s="9" t="e">
        <f t="shared" si="12"/>
        <v>#DIV/0!</v>
      </c>
      <c r="G41" s="10" t="b">
        <f t="shared" si="13"/>
        <v>1</v>
      </c>
      <c r="H41" s="9">
        <f t="shared" si="14"/>
        <v>0</v>
      </c>
    </row>
    <row r="42" spans="5:8" ht="12.75">
      <c r="E42" s="14" t="e">
        <f>VLOOKUP(A42,svod!B:AJ,35,FALSE)</f>
        <v>#N/A</v>
      </c>
      <c r="F42" s="9" t="e">
        <f>C$42/C42*1000</f>
        <v>#DIV/0!</v>
      </c>
      <c r="G42" s="10" t="b">
        <f t="shared" si="13"/>
        <v>1</v>
      </c>
      <c r="H42" s="9">
        <f t="shared" si="14"/>
        <v>0</v>
      </c>
    </row>
    <row r="43" spans="3:8" ht="12.75">
      <c r="C43" s="11"/>
      <c r="E43" s="14" t="e">
        <f>VLOOKUP(A43,svod!B:AJ,35,FALSE)</f>
        <v>#N/A</v>
      </c>
      <c r="F43" s="9" t="e">
        <f>C$43/C43*1000</f>
        <v>#DIV/0!</v>
      </c>
      <c r="G43" s="10" t="b">
        <f t="shared" si="13"/>
        <v>1</v>
      </c>
      <c r="H43" s="9">
        <f t="shared" si="14"/>
        <v>0</v>
      </c>
    </row>
    <row r="44" spans="3:8" ht="12.75">
      <c r="C44" s="11"/>
      <c r="E44" s="14" t="e">
        <f>VLOOKUP(A44,svod!B:AJ,35,FALSE)</f>
        <v>#N/A</v>
      </c>
      <c r="F44" s="9" t="e">
        <f aca="true" t="shared" si="15" ref="F44:F57">C$43/C44*1000</f>
        <v>#DIV/0!</v>
      </c>
      <c r="G44" s="10" t="b">
        <f t="shared" si="13"/>
        <v>1</v>
      </c>
      <c r="H44" s="9">
        <f t="shared" si="14"/>
        <v>0</v>
      </c>
    </row>
    <row r="45" spans="3:8" ht="12.75">
      <c r="C45" s="11"/>
      <c r="E45" s="14" t="e">
        <f>VLOOKUP(A45,svod!B:AJ,35,FALSE)</f>
        <v>#N/A</v>
      </c>
      <c r="F45" s="9" t="e">
        <f t="shared" si="15"/>
        <v>#DIV/0!</v>
      </c>
      <c r="G45" s="10" t="b">
        <f aca="true" t="shared" si="16" ref="G45:G53">ISERROR(F45)</f>
        <v>1</v>
      </c>
      <c r="H45" s="9">
        <f aca="true" t="shared" si="17" ref="H45:H53">IF(G45,0,F45)</f>
        <v>0</v>
      </c>
    </row>
    <row r="46" spans="3:8" ht="12.75">
      <c r="C46" s="11"/>
      <c r="E46" s="14" t="e">
        <f>VLOOKUP(A46,svod!B:AJ,35,FALSE)</f>
        <v>#N/A</v>
      </c>
      <c r="F46" s="9" t="e">
        <f t="shared" si="15"/>
        <v>#DIV/0!</v>
      </c>
      <c r="G46" s="10" t="b">
        <f t="shared" si="16"/>
        <v>1</v>
      </c>
      <c r="H46" s="9">
        <f t="shared" si="17"/>
        <v>0</v>
      </c>
    </row>
    <row r="47" spans="3:8" ht="12.75">
      <c r="C47" s="11"/>
      <c r="E47" s="14" t="e">
        <f>VLOOKUP(A47,svod!B:AJ,35,FALSE)</f>
        <v>#N/A</v>
      </c>
      <c r="F47" s="9" t="e">
        <f t="shared" si="15"/>
        <v>#DIV/0!</v>
      </c>
      <c r="G47" s="10" t="b">
        <f t="shared" si="16"/>
        <v>1</v>
      </c>
      <c r="H47" s="9">
        <f t="shared" si="17"/>
        <v>0</v>
      </c>
    </row>
    <row r="48" spans="3:8" ht="12.75">
      <c r="C48" s="11"/>
      <c r="E48" s="14" t="e">
        <f>VLOOKUP(A48,svod!B:AJ,35,FALSE)</f>
        <v>#N/A</v>
      </c>
      <c r="F48" s="9" t="e">
        <f t="shared" si="15"/>
        <v>#DIV/0!</v>
      </c>
      <c r="G48" s="10" t="b">
        <f t="shared" si="16"/>
        <v>1</v>
      </c>
      <c r="H48" s="9">
        <f t="shared" si="17"/>
        <v>0</v>
      </c>
    </row>
    <row r="49" spans="3:8" ht="12.75">
      <c r="C49" s="11"/>
      <c r="E49" s="14" t="e">
        <f>VLOOKUP(A49,svod!B:AJ,35,FALSE)</f>
        <v>#N/A</v>
      </c>
      <c r="F49" s="9" t="e">
        <f t="shared" si="15"/>
        <v>#DIV/0!</v>
      </c>
      <c r="G49" s="10" t="b">
        <f t="shared" si="16"/>
        <v>1</v>
      </c>
      <c r="H49" s="9">
        <f t="shared" si="17"/>
        <v>0</v>
      </c>
    </row>
    <row r="50" spans="3:8" ht="12.75">
      <c r="C50" s="11"/>
      <c r="E50" s="14" t="e">
        <f>VLOOKUP(A50,svod!B:AJ,35,FALSE)</f>
        <v>#N/A</v>
      </c>
      <c r="F50" s="9" t="e">
        <f t="shared" si="15"/>
        <v>#DIV/0!</v>
      </c>
      <c r="G50" s="10" t="b">
        <f t="shared" si="16"/>
        <v>1</v>
      </c>
      <c r="H50" s="9">
        <f t="shared" si="17"/>
        <v>0</v>
      </c>
    </row>
    <row r="51" spans="3:8" ht="12.75">
      <c r="C51" s="11"/>
      <c r="E51" s="14" t="e">
        <f>VLOOKUP(A51,svod!B:AJ,35,FALSE)</f>
        <v>#N/A</v>
      </c>
      <c r="F51" s="9" t="e">
        <f t="shared" si="15"/>
        <v>#DIV/0!</v>
      </c>
      <c r="G51" s="10" t="b">
        <f t="shared" si="16"/>
        <v>1</v>
      </c>
      <c r="H51" s="9">
        <f t="shared" si="17"/>
        <v>0</v>
      </c>
    </row>
    <row r="52" spans="3:8" ht="12.75">
      <c r="C52" s="11"/>
      <c r="E52" s="14" t="e">
        <f>VLOOKUP(A52,svod!B:AJ,35,FALSE)</f>
        <v>#N/A</v>
      </c>
      <c r="F52" s="9" t="e">
        <f t="shared" si="15"/>
        <v>#DIV/0!</v>
      </c>
      <c r="G52" s="10" t="b">
        <f t="shared" si="16"/>
        <v>1</v>
      </c>
      <c r="H52" s="9">
        <f t="shared" si="17"/>
        <v>0</v>
      </c>
    </row>
    <row r="53" spans="3:8" ht="12.75">
      <c r="C53" s="11"/>
      <c r="E53" s="14" t="e">
        <f>VLOOKUP(A53,svod!B:AJ,35,FALSE)</f>
        <v>#N/A</v>
      </c>
      <c r="F53" s="9" t="e">
        <f t="shared" si="15"/>
        <v>#DIV/0!</v>
      </c>
      <c r="G53" s="10" t="b">
        <f t="shared" si="16"/>
        <v>1</v>
      </c>
      <c r="H53" s="9">
        <f t="shared" si="17"/>
        <v>0</v>
      </c>
    </row>
    <row r="54" spans="3:8" ht="12.75">
      <c r="C54" s="11"/>
      <c r="E54" s="14" t="e">
        <f>VLOOKUP(A54,svod!B:AJ,35,FALSE)</f>
        <v>#N/A</v>
      </c>
      <c r="F54" s="9" t="e">
        <f t="shared" si="15"/>
        <v>#DIV/0!</v>
      </c>
      <c r="G54" s="10" t="b">
        <f aca="true" t="shared" si="18" ref="G54:G65">ISERROR(F54)</f>
        <v>1</v>
      </c>
      <c r="H54" s="9">
        <f aca="true" t="shared" si="19" ref="H54:H65">IF(G54,0,F54)</f>
        <v>0</v>
      </c>
    </row>
    <row r="55" spans="3:8" ht="12.75">
      <c r="C55" s="11"/>
      <c r="E55" s="14" t="e">
        <f>VLOOKUP(A55,svod!B:AJ,35,FALSE)</f>
        <v>#N/A</v>
      </c>
      <c r="F55" s="9" t="e">
        <f t="shared" si="15"/>
        <v>#DIV/0!</v>
      </c>
      <c r="G55" s="10" t="b">
        <f t="shared" si="18"/>
        <v>1</v>
      </c>
      <c r="H55" s="9">
        <f t="shared" si="19"/>
        <v>0</v>
      </c>
    </row>
    <row r="56" spans="3:8" ht="12.75">
      <c r="C56" s="11"/>
      <c r="E56" s="14" t="e">
        <f>VLOOKUP(A56,svod!B:AJ,35,FALSE)</f>
        <v>#N/A</v>
      </c>
      <c r="F56" s="9" t="e">
        <f t="shared" si="15"/>
        <v>#DIV/0!</v>
      </c>
      <c r="G56" s="10" t="b">
        <f t="shared" si="18"/>
        <v>1</v>
      </c>
      <c r="H56" s="9">
        <f t="shared" si="19"/>
        <v>0</v>
      </c>
    </row>
    <row r="57" spans="3:8" ht="12.75">
      <c r="C57" s="11"/>
      <c r="E57" s="14" t="e">
        <f>VLOOKUP(A57,svod!B:AJ,35,FALSE)</f>
        <v>#N/A</v>
      </c>
      <c r="F57" s="9" t="e">
        <f t="shared" si="15"/>
        <v>#DIV/0!</v>
      </c>
      <c r="G57" s="10" t="b">
        <f t="shared" si="18"/>
        <v>1</v>
      </c>
      <c r="H57" s="9">
        <f t="shared" si="19"/>
        <v>0</v>
      </c>
    </row>
    <row r="58" spans="5:8" ht="12.75">
      <c r="E58" s="14" t="e">
        <f>VLOOKUP(A58,svod!B:AJ,35,FALSE)</f>
        <v>#N/A</v>
      </c>
      <c r="F58" s="9" t="e">
        <f aca="true" t="shared" si="20" ref="F51:F60">C$50/C58*1000</f>
        <v>#DIV/0!</v>
      </c>
      <c r="G58" s="10" t="b">
        <f t="shared" si="18"/>
        <v>1</v>
      </c>
      <c r="H58" s="9">
        <f t="shared" si="19"/>
        <v>0</v>
      </c>
    </row>
    <row r="59" spans="3:8" ht="12.75">
      <c r="C59" s="11"/>
      <c r="E59" s="14" t="e">
        <f>VLOOKUP(A59,svod!B:AJ,35,FALSE)</f>
        <v>#N/A</v>
      </c>
      <c r="F59" s="9" t="e">
        <f>C$59/C59*1000</f>
        <v>#DIV/0!</v>
      </c>
      <c r="G59" s="10" t="b">
        <f t="shared" si="18"/>
        <v>1</v>
      </c>
      <c r="H59" s="9">
        <f t="shared" si="19"/>
        <v>0</v>
      </c>
    </row>
    <row r="60" spans="3:8" ht="12.75">
      <c r="C60" s="11"/>
      <c r="E60" s="14" t="e">
        <f>VLOOKUP(A60,svod!B:AJ,35,FALSE)</f>
        <v>#N/A</v>
      </c>
      <c r="F60" s="9" t="e">
        <f>C$59/C60*1000</f>
        <v>#DIV/0!</v>
      </c>
      <c r="G60" s="10" t="b">
        <f t="shared" si="18"/>
        <v>1</v>
      </c>
      <c r="H60" s="9">
        <f t="shared" si="19"/>
        <v>0</v>
      </c>
    </row>
    <row r="61" spans="3:8" ht="12.75">
      <c r="C61" s="11"/>
      <c r="E61" s="14" t="e">
        <f>VLOOKUP(A61,svod!B:AJ,35,FALSE)</f>
        <v>#N/A</v>
      </c>
      <c r="F61" s="9" t="e">
        <f>C$59/C61*1000</f>
        <v>#DIV/0!</v>
      </c>
      <c r="G61" s="10" t="b">
        <f t="shared" si="18"/>
        <v>1</v>
      </c>
      <c r="H61" s="9">
        <f t="shared" si="19"/>
        <v>0</v>
      </c>
    </row>
    <row r="62" spans="3:8" ht="12.75">
      <c r="C62" s="11"/>
      <c r="E62" s="14" t="e">
        <f>VLOOKUP(A62,svod!B:AJ,35,FALSE)</f>
        <v>#N/A</v>
      </c>
      <c r="F62" s="9" t="e">
        <f>C$59/C62*1000</f>
        <v>#DIV/0!</v>
      </c>
      <c r="G62" s="10" t="b">
        <f t="shared" si="18"/>
        <v>1</v>
      </c>
      <c r="H62" s="9">
        <f t="shared" si="19"/>
        <v>0</v>
      </c>
    </row>
    <row r="63" spans="3:8" ht="12.75">
      <c r="C63" s="11"/>
      <c r="E63" s="14" t="e">
        <f>VLOOKUP(A63,svod!B:AJ,35,FALSE)</f>
        <v>#N/A</v>
      </c>
      <c r="F63" s="9" t="e">
        <f>C$59/C63*1000</f>
        <v>#DIV/0!</v>
      </c>
      <c r="G63" s="10" t="b">
        <f t="shared" si="18"/>
        <v>1</v>
      </c>
      <c r="H63" s="9">
        <f t="shared" si="19"/>
        <v>0</v>
      </c>
    </row>
    <row r="64" spans="3:8" ht="12.75">
      <c r="C64" s="11"/>
      <c r="E64" s="14" t="e">
        <f>VLOOKUP(A64,svod!B:AJ,35,FALSE)</f>
        <v>#N/A</v>
      </c>
      <c r="F64" s="9" t="e">
        <f>C$58/C64*1000</f>
        <v>#DIV/0!</v>
      </c>
      <c r="G64" s="10" t="b">
        <f t="shared" si="18"/>
        <v>1</v>
      </c>
      <c r="H64" s="9">
        <f t="shared" si="19"/>
        <v>0</v>
      </c>
    </row>
    <row r="65" spans="3:8" ht="12.75">
      <c r="C65" s="11"/>
      <c r="E65" s="14" t="e">
        <f>VLOOKUP(A65,svod!B:AJ,35,FALSE)</f>
        <v>#N/A</v>
      </c>
      <c r="F65" s="9" t="e">
        <f>C$58/C65*1000</f>
        <v>#DIV/0!</v>
      </c>
      <c r="G65" s="10" t="b">
        <f t="shared" si="18"/>
        <v>1</v>
      </c>
      <c r="H65" s="9">
        <f t="shared" si="19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25">
      <selection activeCell="B36" sqref="B36"/>
    </sheetView>
  </sheetViews>
  <sheetFormatPr defaultColWidth="9.00390625" defaultRowHeight="12.75"/>
  <sheetData>
    <row r="1" spans="1:2" ht="18.75">
      <c r="A1" s="41">
        <v>1986</v>
      </c>
      <c r="B1" s="38">
        <v>1</v>
      </c>
    </row>
    <row r="2" spans="1:2" ht="18.75">
      <c r="A2" s="41">
        <v>1985</v>
      </c>
      <c r="B2" s="38">
        <v>1.005</v>
      </c>
    </row>
    <row r="3" spans="1:2" ht="18.75">
      <c r="A3" s="41">
        <v>1984</v>
      </c>
      <c r="B3" s="38">
        <v>1.01</v>
      </c>
    </row>
    <row r="4" spans="1:2" ht="18.75">
      <c r="A4" s="41">
        <v>1983</v>
      </c>
      <c r="B4" s="38">
        <v>1.015</v>
      </c>
    </row>
    <row r="5" spans="1:2" ht="18.75">
      <c r="A5" s="41">
        <v>1982</v>
      </c>
      <c r="B5" s="38">
        <v>1.02</v>
      </c>
    </row>
    <row r="6" spans="1:2" ht="18.75">
      <c r="A6" s="41">
        <v>1981</v>
      </c>
      <c r="B6" s="38">
        <v>1.026</v>
      </c>
    </row>
    <row r="7" spans="1:2" ht="18.75">
      <c r="A7" s="41">
        <v>1980</v>
      </c>
      <c r="B7" s="38">
        <v>1.032</v>
      </c>
    </row>
    <row r="8" spans="1:2" ht="18.75">
      <c r="A8" s="41">
        <v>1979</v>
      </c>
      <c r="B8" s="38">
        <v>1.038</v>
      </c>
    </row>
    <row r="9" spans="1:2" ht="18.75">
      <c r="A9" s="41">
        <v>1978</v>
      </c>
      <c r="B9" s="38">
        <v>1.044</v>
      </c>
    </row>
    <row r="10" spans="1:2" ht="18.75">
      <c r="A10" s="41">
        <v>1977</v>
      </c>
      <c r="B10" s="38">
        <v>1.051</v>
      </c>
    </row>
    <row r="11" spans="1:2" ht="18.75">
      <c r="A11" s="41">
        <v>1976</v>
      </c>
      <c r="B11" s="38">
        <v>1.058</v>
      </c>
    </row>
    <row r="12" spans="1:2" ht="18.75">
      <c r="A12" s="41">
        <v>1975</v>
      </c>
      <c r="B12" s="38">
        <v>1.065</v>
      </c>
    </row>
    <row r="13" spans="1:2" ht="18.75">
      <c r="A13" s="41">
        <v>1974</v>
      </c>
      <c r="B13" s="38">
        <v>1.072</v>
      </c>
    </row>
    <row r="14" spans="1:2" ht="18.75">
      <c r="A14" s="41">
        <v>1973</v>
      </c>
      <c r="B14" s="38">
        <v>1.08</v>
      </c>
    </row>
    <row r="15" spans="1:2" ht="18.75">
      <c r="A15" s="41">
        <v>1972</v>
      </c>
      <c r="B15" s="38">
        <v>1.088</v>
      </c>
    </row>
    <row r="16" spans="1:2" ht="18.75">
      <c r="A16" s="41">
        <v>1971</v>
      </c>
      <c r="B16" s="38">
        <v>1.096</v>
      </c>
    </row>
    <row r="17" spans="1:2" ht="18.75">
      <c r="A17" s="41">
        <v>1970</v>
      </c>
      <c r="B17" s="38">
        <v>1.104</v>
      </c>
    </row>
    <row r="18" spans="1:2" ht="18.75">
      <c r="A18" s="41">
        <v>1969</v>
      </c>
      <c r="B18" s="38">
        <v>1.113</v>
      </c>
    </row>
    <row r="19" spans="1:2" ht="18.75">
      <c r="A19" s="41">
        <v>1968</v>
      </c>
      <c r="B19" s="38">
        <v>1.122</v>
      </c>
    </row>
    <row r="20" spans="1:2" ht="18.75">
      <c r="A20" s="41">
        <v>1967</v>
      </c>
      <c r="B20" s="38">
        <v>1.131</v>
      </c>
    </row>
    <row r="21" spans="1:2" ht="18.75">
      <c r="A21" s="41">
        <v>1966</v>
      </c>
      <c r="B21" s="38">
        <v>1</v>
      </c>
    </row>
    <row r="22" spans="1:20" ht="19.5" thickBot="1">
      <c r="A22" s="41">
        <v>1965</v>
      </c>
      <c r="B22" s="38">
        <v>1.01</v>
      </c>
      <c r="Q22" s="40"/>
      <c r="R22" s="40"/>
      <c r="S22" s="40"/>
      <c r="T22" s="40"/>
    </row>
    <row r="23" spans="1:2" ht="18.75">
      <c r="A23" s="41">
        <v>1964</v>
      </c>
      <c r="B23" s="38">
        <v>1.02</v>
      </c>
    </row>
    <row r="24" spans="1:2" ht="18.75">
      <c r="A24" s="41">
        <v>1963</v>
      </c>
      <c r="B24" s="38">
        <v>1.03</v>
      </c>
    </row>
    <row r="25" spans="1:2" ht="18.75">
      <c r="A25" s="41">
        <v>1962</v>
      </c>
      <c r="B25" s="38">
        <v>1.041</v>
      </c>
    </row>
    <row r="26" spans="1:2" ht="18.75">
      <c r="A26" s="41">
        <v>1961</v>
      </c>
      <c r="B26" s="38">
        <v>1.052</v>
      </c>
    </row>
    <row r="27" spans="1:2" ht="18.75">
      <c r="A27" s="41">
        <v>1960</v>
      </c>
      <c r="B27" s="38">
        <v>1.063</v>
      </c>
    </row>
    <row r="28" spans="1:2" ht="18.75">
      <c r="A28" s="41">
        <v>1959</v>
      </c>
      <c r="B28" s="38">
        <v>1.075</v>
      </c>
    </row>
    <row r="29" spans="1:2" ht="18.75">
      <c r="A29" s="41">
        <v>1958</v>
      </c>
      <c r="B29" s="38">
        <v>1.087</v>
      </c>
    </row>
    <row r="30" spans="1:2" ht="18.75">
      <c r="A30" s="41">
        <v>1957</v>
      </c>
      <c r="B30" s="38">
        <v>1.099</v>
      </c>
    </row>
    <row r="31" spans="1:2" ht="18.75">
      <c r="A31" s="41">
        <v>1956</v>
      </c>
      <c r="B31" s="38">
        <v>1.112</v>
      </c>
    </row>
    <row r="32" spans="1:2" ht="18.75">
      <c r="A32" s="41">
        <v>1955</v>
      </c>
      <c r="B32" s="38">
        <v>1.125</v>
      </c>
    </row>
    <row r="33" spans="1:2" ht="18.75">
      <c r="A33" s="41">
        <v>1954</v>
      </c>
      <c r="B33" s="38">
        <v>1.138</v>
      </c>
    </row>
    <row r="34" spans="1:2" ht="18.75">
      <c r="A34" s="41">
        <v>1953</v>
      </c>
      <c r="B34" s="38">
        <v>1.152</v>
      </c>
    </row>
    <row r="35" spans="1:2" ht="18.75">
      <c r="A35" s="41">
        <v>1952</v>
      </c>
      <c r="B35" s="38">
        <v>1.166</v>
      </c>
    </row>
    <row r="36" spans="1:3" ht="18.75">
      <c r="A36" s="41">
        <v>1951</v>
      </c>
      <c r="B36" s="38">
        <v>1.18</v>
      </c>
      <c r="C36" s="38">
        <v>1</v>
      </c>
    </row>
    <row r="37" spans="1:3" ht="18.75">
      <c r="A37" s="41">
        <v>1950</v>
      </c>
      <c r="B37" s="38">
        <v>1.195</v>
      </c>
      <c r="C37" s="38">
        <v>1.015</v>
      </c>
    </row>
    <row r="38" spans="1:3" ht="18.75">
      <c r="A38" s="41">
        <v>1949</v>
      </c>
      <c r="B38" s="38">
        <v>1.21</v>
      </c>
      <c r="C38" s="38">
        <v>1.03</v>
      </c>
    </row>
    <row r="39" spans="1:3" ht="18.75">
      <c r="A39" s="41">
        <v>1948</v>
      </c>
      <c r="B39" s="38">
        <v>1.225</v>
      </c>
      <c r="C39" s="38">
        <v>1.045</v>
      </c>
    </row>
    <row r="40" spans="1:3" ht="18.75">
      <c r="A40" s="41">
        <v>1947</v>
      </c>
      <c r="B40" s="38">
        <v>1.241</v>
      </c>
      <c r="C40" s="38">
        <v>1.061</v>
      </c>
    </row>
    <row r="41" spans="1:3" ht="18.75">
      <c r="A41" s="41">
        <v>1946</v>
      </c>
      <c r="B41" s="38">
        <v>1.257</v>
      </c>
      <c r="C41" s="38">
        <v>1.077</v>
      </c>
    </row>
    <row r="42" spans="1:3" ht="18.75">
      <c r="A42" s="41">
        <v>1945</v>
      </c>
      <c r="B42" s="38">
        <v>1.273</v>
      </c>
      <c r="C42" s="38">
        <v>1.093</v>
      </c>
    </row>
    <row r="43" spans="1:3" ht="18.75">
      <c r="A43" s="41">
        <v>1944</v>
      </c>
      <c r="B43" s="38">
        <v>1.29</v>
      </c>
      <c r="C43" s="38">
        <v>1.11</v>
      </c>
    </row>
    <row r="44" spans="1:3" ht="18.75">
      <c r="A44" s="41">
        <v>1943</v>
      </c>
      <c r="B44" s="38">
        <v>1.307</v>
      </c>
      <c r="C44" s="38">
        <v>1.127</v>
      </c>
    </row>
    <row r="45" spans="1:5" ht="18.75">
      <c r="A45" s="41">
        <v>1942</v>
      </c>
      <c r="B45" s="38">
        <v>1.325</v>
      </c>
      <c r="C45" s="38">
        <v>1.145</v>
      </c>
      <c r="E45" s="39"/>
    </row>
    <row r="46" spans="1:5" ht="18.75">
      <c r="A46" s="41">
        <v>1941</v>
      </c>
      <c r="B46" s="38">
        <v>1.343</v>
      </c>
      <c r="C46" s="38">
        <v>1.163</v>
      </c>
      <c r="E46" s="39"/>
    </row>
    <row r="47" spans="1:5" ht="18.75">
      <c r="A47" s="41">
        <v>1940</v>
      </c>
      <c r="B47" s="38">
        <v>1.362</v>
      </c>
      <c r="C47" s="38">
        <v>1.182</v>
      </c>
      <c r="E47" s="39"/>
    </row>
    <row r="48" spans="1:5" ht="18.75">
      <c r="A48" s="41">
        <v>1939</v>
      </c>
      <c r="B48" s="38">
        <v>1.381</v>
      </c>
      <c r="C48" s="38">
        <v>1.201</v>
      </c>
      <c r="E48" s="39"/>
    </row>
    <row r="49" spans="1:5" ht="18.75">
      <c r="A49" s="41">
        <v>1938</v>
      </c>
      <c r="B49" s="38">
        <v>1.401</v>
      </c>
      <c r="C49" s="38">
        <v>1.221</v>
      </c>
      <c r="E49" s="39"/>
    </row>
    <row r="50" spans="1:5" ht="18.75">
      <c r="A50" s="41">
        <v>1937</v>
      </c>
      <c r="B50" s="38">
        <v>1.421</v>
      </c>
      <c r="C50" s="38">
        <v>1.241</v>
      </c>
      <c r="E50" s="39"/>
    </row>
    <row r="51" spans="1:5" ht="18.75">
      <c r="A51" s="41">
        <v>1936</v>
      </c>
      <c r="B51" s="38">
        <v>1.442</v>
      </c>
      <c r="C51" s="38">
        <v>1.262</v>
      </c>
      <c r="E51" s="39"/>
    </row>
    <row r="52" spans="1:5" ht="18.75">
      <c r="A52" s="41">
        <v>1935</v>
      </c>
      <c r="B52" s="38">
        <v>1.464</v>
      </c>
      <c r="C52" s="38">
        <v>1.284</v>
      </c>
      <c r="E52" s="39"/>
    </row>
    <row r="53" spans="1:5" ht="18.75">
      <c r="A53" s="41">
        <v>1934</v>
      </c>
      <c r="C53" s="38" t="s">
        <v>125</v>
      </c>
      <c r="E53" s="3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tnf</dc:creator>
  <cp:keywords/>
  <dc:description/>
  <cp:lastModifiedBy>ник</cp:lastModifiedBy>
  <cp:lastPrinted>2008-05-07T11:21:19Z</cp:lastPrinted>
  <dcterms:created xsi:type="dcterms:W3CDTF">2002-05-24T05:47:40Z</dcterms:created>
  <dcterms:modified xsi:type="dcterms:W3CDTF">2016-10-08T17:23:33Z</dcterms:modified>
  <cp:category/>
  <cp:version/>
  <cp:contentType/>
  <cp:contentStatus/>
</cp:coreProperties>
</file>