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5480" windowHeight="9120" activeTab="0"/>
  </bookViews>
  <sheets>
    <sheet name="svod" sheetId="1" r:id="rId1"/>
    <sheet name="раб" sheetId="2" r:id="rId2"/>
    <sheet name="prot" sheetId="3" r:id="rId3"/>
    <sheet name="коэфф" sheetId="4" r:id="rId4"/>
  </sheets>
  <definedNames>
    <definedName name="М17" localSheetId="1">'раб'!#REF!</definedName>
    <definedName name="МВЕТ" localSheetId="1">'раб'!#REF!</definedName>
    <definedName name="_xlnm.Print_Area" localSheetId="0">'svod'!$A$1:$AT$119</definedName>
  </definedNames>
  <calcPr fullCalcOnLoad="1"/>
</workbook>
</file>

<file path=xl/comments1.xml><?xml version="1.0" encoding="utf-8"?>
<comments xmlns="http://schemas.openxmlformats.org/spreadsheetml/2006/main">
  <authors>
    <author>ministr</author>
  </authors>
  <commentList>
    <comment ref="A1" authorId="0">
      <text>
        <r>
          <rPr>
            <b/>
            <sz val="8"/>
            <rFont val="Tahoma"/>
            <family val="2"/>
          </rPr>
          <t>ministr: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<sst xmlns="http://schemas.openxmlformats.org/spreadsheetml/2006/main" count="1296" uniqueCount="172">
  <si>
    <t>Фамилия, Имя</t>
  </si>
  <si>
    <t>Вакатов Василий</t>
  </si>
  <si>
    <t>Ступников Геннадий</t>
  </si>
  <si>
    <t>Сумма очков</t>
  </si>
  <si>
    <t>Трубин Николай</t>
  </si>
  <si>
    <t>Неволин Юрий</t>
  </si>
  <si>
    <t>Группа М30</t>
  </si>
  <si>
    <t>Группа Ж30</t>
  </si>
  <si>
    <t>Отинова Марьяна</t>
  </si>
  <si>
    <t>Место</t>
  </si>
  <si>
    <t>Год рожд</t>
  </si>
  <si>
    <t>Пьянкова Александра</t>
  </si>
  <si>
    <t>Шестакова Валентина</t>
  </si>
  <si>
    <t>Негашев Всеволод</t>
  </si>
  <si>
    <t>Левицкий Владимир</t>
  </si>
  <si>
    <t>Казаринов Николай</t>
  </si>
  <si>
    <t>Колчанова Инга</t>
  </si>
  <si>
    <t>Коняев Сергей</t>
  </si>
  <si>
    <t>Саврасова Фаина</t>
  </si>
  <si>
    <t>Сыропятов Валерий</t>
  </si>
  <si>
    <t>Букирева Галина</t>
  </si>
  <si>
    <t>Сбитнев Игорь</t>
  </si>
  <si>
    <t>Попов Сергей</t>
  </si>
  <si>
    <t>Неволин Павел</t>
  </si>
  <si>
    <t>Никифоров Андрей</t>
  </si>
  <si>
    <t>Сбитнев Олег</t>
  </si>
  <si>
    <t>Васенков Константин</t>
  </si>
  <si>
    <t>Семеновых Ольга</t>
  </si>
  <si>
    <t>Васенкова Валентина</t>
  </si>
  <si>
    <t>Приймак Ольга</t>
  </si>
  <si>
    <t>Колесников Владимир</t>
  </si>
  <si>
    <t>Нурисламов Анвар</t>
  </si>
  <si>
    <t>Бургонутдинов Альберт</t>
  </si>
  <si>
    <t>Федоров Сергей</t>
  </si>
  <si>
    <t>Зеленин Валентин</t>
  </si>
  <si>
    <t>Киселева Елена</t>
  </si>
  <si>
    <t>Румянцева Лариса</t>
  </si>
  <si>
    <t>Добында Татьяна</t>
  </si>
  <si>
    <t>Глухов Николай</t>
  </si>
  <si>
    <t>Шакиров Николай</t>
  </si>
  <si>
    <t>Прохоров Александр</t>
  </si>
  <si>
    <t>Майков Владимир</t>
  </si>
  <si>
    <t>Павленко Елена</t>
  </si>
  <si>
    <t>Говер Вера</t>
  </si>
  <si>
    <t>Харпак Ирина</t>
  </si>
  <si>
    <t>Пикулев Александр</t>
  </si>
  <si>
    <t>Павленко Валентин</t>
  </si>
  <si>
    <t>Захаров Алексей</t>
  </si>
  <si>
    <t>Новиков Валерий</t>
  </si>
  <si>
    <t>есть</t>
  </si>
  <si>
    <t>Тек рез</t>
  </si>
  <si>
    <t>Хренникова Татьяна</t>
  </si>
  <si>
    <t>Нохрин Владимир</t>
  </si>
  <si>
    <t>Смолев Александр</t>
  </si>
  <si>
    <t>Бургонутдинов Александр</t>
  </si>
  <si>
    <t>Буторин Александр</t>
  </si>
  <si>
    <t>Панькова Ксения</t>
  </si>
  <si>
    <t>Котельников Геннадий</t>
  </si>
  <si>
    <t>Шарифуллин Зинур</t>
  </si>
  <si>
    <t>Павлов Сергей</t>
  </si>
  <si>
    <t>Дроздов Михаил</t>
  </si>
  <si>
    <t>Бычков Виктор</t>
  </si>
  <si>
    <t>Тюняткин Серж</t>
  </si>
  <si>
    <t>Попова Людмила</t>
  </si>
  <si>
    <t>Тупицын Анатолий</t>
  </si>
  <si>
    <t>Толокнов Владимир</t>
  </si>
  <si>
    <t>Группа М50</t>
  </si>
  <si>
    <t>Группа МВЕТ</t>
  </si>
  <si>
    <t>Группа Ж50</t>
  </si>
  <si>
    <t>Группа ЖВЕТ</t>
  </si>
  <si>
    <t/>
  </si>
  <si>
    <t>Чураков Анатолий</t>
  </si>
  <si>
    <t>Половинкин Сергей</t>
  </si>
  <si>
    <t>Пирожков Павел</t>
  </si>
  <si>
    <t>Пермякова Валентина</t>
  </si>
  <si>
    <t>Федорова Тамара</t>
  </si>
  <si>
    <t>Гутина Александра</t>
  </si>
  <si>
    <t>Кузнецов Константин</t>
  </si>
  <si>
    <t>Анисимов Анатолий</t>
  </si>
  <si>
    <t>Яшков Иван</t>
  </si>
  <si>
    <t>Шардина Наталья</t>
  </si>
  <si>
    <t>Бушкова Фаина</t>
  </si>
  <si>
    <t>Лобанов Дмитрий</t>
  </si>
  <si>
    <t>Говер Альфред</t>
  </si>
  <si>
    <t>Аверина Светлана</t>
  </si>
  <si>
    <t>Иванов Константин</t>
  </si>
  <si>
    <t>Румянцев Иван</t>
  </si>
  <si>
    <t>Шемелин Александр</t>
  </si>
  <si>
    <t>Федорова Вероника</t>
  </si>
  <si>
    <t>Кожин Игорь</t>
  </si>
  <si>
    <t>Селиванов Станислав</t>
  </si>
  <si>
    <t>Горбунов Михаил</t>
  </si>
  <si>
    <t>Ефремов Владимир</t>
  </si>
  <si>
    <t>Паршаков Алексей</t>
  </si>
  <si>
    <t>Марфин Андрей</t>
  </si>
  <si>
    <t>Просвирнин Владимир</t>
  </si>
  <si>
    <t>Кожевников Александр</t>
  </si>
  <si>
    <t>Тымкив Софья</t>
  </si>
  <si>
    <t>Петухова Евгения</t>
  </si>
  <si>
    <t>Истомина Ольга</t>
  </si>
  <si>
    <t>Ноговицин Геннадий</t>
  </si>
  <si>
    <t>Несынов Сергей</t>
  </si>
  <si>
    <t>Шаврин Александр</t>
  </si>
  <si>
    <t>Мазанов Владимир</t>
  </si>
  <si>
    <t>МЖ30</t>
  </si>
  <si>
    <t>МЖ50</t>
  </si>
  <si>
    <t>МЖвет</t>
  </si>
  <si>
    <t>Перв края 27.05</t>
  </si>
  <si>
    <t>Чемп края  26.08</t>
  </si>
  <si>
    <t>Перв края 23.09</t>
  </si>
  <si>
    <t>Хренников Эдуард</t>
  </si>
  <si>
    <t>Участник из другой группы</t>
  </si>
  <si>
    <t>Лавринович Ольга</t>
  </si>
  <si>
    <t>Плюснин Владимир</t>
  </si>
  <si>
    <t>Аношкин Андрей</t>
  </si>
  <si>
    <t>Латыпова Мария</t>
  </si>
  <si>
    <t>Ившина Юлия</t>
  </si>
  <si>
    <t>Туртыгин Андрей</t>
  </si>
  <si>
    <t>Горбатовская Екатерина</t>
  </si>
  <si>
    <t>Харитонова Екатерина</t>
  </si>
  <si>
    <t>Титова Нина</t>
  </si>
  <si>
    <t>Приз НГ 30.12</t>
  </si>
  <si>
    <t>Рожд. Гонка 06.01</t>
  </si>
  <si>
    <t>Перв Перми 25.02</t>
  </si>
  <si>
    <t>Чемп края 17.03</t>
  </si>
  <si>
    <t>Чемп края 18.03</t>
  </si>
  <si>
    <t>Кубок Победы 05.05</t>
  </si>
  <si>
    <t>Чемп края 12.05</t>
  </si>
  <si>
    <t>Чемп края 13.05</t>
  </si>
  <si>
    <t>Пермск выбор 19.05</t>
  </si>
  <si>
    <t>Перв края 26.05</t>
  </si>
  <si>
    <t>Чемп. Края 02.06</t>
  </si>
  <si>
    <t>Чемп края 03.06</t>
  </si>
  <si>
    <t>Пер-во края 16.06</t>
  </si>
  <si>
    <t>Перв края 17.06</t>
  </si>
  <si>
    <t>Чемп АСОПК 29.06</t>
  </si>
  <si>
    <t>Чемп АСОПК 30.06</t>
  </si>
  <si>
    <t>Чемп АСОПК 01.07</t>
  </si>
  <si>
    <t>Мем Брызг 19.08</t>
  </si>
  <si>
    <t>Чемп края  25.08</t>
  </si>
  <si>
    <t>Приз Поляр зв 02.09</t>
  </si>
  <si>
    <t>Чемп края 08.09</t>
  </si>
  <si>
    <t>Чемп края 09.09</t>
  </si>
  <si>
    <t>Перв края 22.09</t>
  </si>
  <si>
    <t>Памяти друзей 29.09</t>
  </si>
  <si>
    <t>Зол осень 30.09</t>
  </si>
  <si>
    <t>Чемп края 06.10</t>
  </si>
  <si>
    <t>Кубок Презид 20.10</t>
  </si>
  <si>
    <t>Результаты Кубка ветеранов - 2018</t>
  </si>
  <si>
    <t>Лунегов Анатолий</t>
  </si>
  <si>
    <t xml:space="preserve">Сумма 19 лучших </t>
  </si>
  <si>
    <t>Булдакова Алена</t>
  </si>
  <si>
    <t>Торхов Василий</t>
  </si>
  <si>
    <t>Попов Александр</t>
  </si>
  <si>
    <t>Петряков Роман</t>
  </si>
  <si>
    <t>Чемп края 27.01</t>
  </si>
  <si>
    <t>Чемп края 28.01</t>
  </si>
  <si>
    <t>Перв Перми 04.02</t>
  </si>
  <si>
    <t>Балтачева Светлана</t>
  </si>
  <si>
    <t>Казаринова Марина</t>
  </si>
  <si>
    <t>Мальцева Ольга</t>
  </si>
  <si>
    <t>Крюков Игорь</t>
  </si>
  <si>
    <t>Богданов Евгений</t>
  </si>
  <si>
    <t>Килин Михаил</t>
  </si>
  <si>
    <t>Шарифуллин Марк</t>
  </si>
  <si>
    <t>Перв Перми 05.05</t>
  </si>
  <si>
    <t>Перв Перми 06.05</t>
  </si>
  <si>
    <t>Якина Наталья</t>
  </si>
  <si>
    <t>Харпак Евгения</t>
  </si>
  <si>
    <t>Сопова Юлия</t>
  </si>
  <si>
    <t>Половинкин Владимир</t>
  </si>
  <si>
    <t>Якушева Ирина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</si>
</sst>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h:mm:ss;@"/>
  </numFmts>
  <fonts count="62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2"/>
    </font>
    <font>
      <sz val="10"/>
      <name val="Arial Unicode MS"/>
      <family val="2"/>
    </font>
    <font>
      <sz val="10"/>
      <color indexed="10"/>
      <name val="Arial Cyr"/>
      <family val="2"/>
    </font>
    <font>
      <sz val="18"/>
      <color indexed="10"/>
      <name val="Arial Cyr"/>
      <family val="2"/>
    </font>
    <font>
      <sz val="8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48"/>
      <name val="Arial Cyr"/>
      <family val="2"/>
    </font>
    <font>
      <sz val="12"/>
      <color indexed="10"/>
      <name val="Arial Cyr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2"/>
    </font>
    <font>
      <sz val="8"/>
      <name val="Arial Cyr"/>
      <family val="0"/>
    </font>
    <font>
      <sz val="14"/>
      <name val="Times New Roman"/>
      <family val="1"/>
    </font>
    <font>
      <b/>
      <sz val="9"/>
      <name val="Arial Cyr"/>
      <family val="2"/>
    </font>
    <font>
      <sz val="20"/>
      <name val="Arial Cyr"/>
      <family val="0"/>
    </font>
    <font>
      <i/>
      <sz val="10"/>
      <name val="Arial Cyr"/>
      <family val="0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0" fontId="9" fillId="32" borderId="0" xfId="0" applyFont="1" applyFill="1" applyAlignment="1">
      <alignment/>
    </xf>
    <xf numFmtId="0" fontId="16" fillId="0" borderId="0" xfId="0" applyFont="1" applyAlignment="1">
      <alignment/>
    </xf>
    <xf numFmtId="1" fontId="17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" fontId="7" fillId="33" borderId="10" xfId="0" applyNumberFormat="1" applyFont="1" applyFill="1" applyBorder="1" applyAlignment="1" applyProtection="1">
      <alignment horizontal="center"/>
      <protection/>
    </xf>
    <xf numFmtId="1" fontId="7" fillId="33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60" fillId="0" borderId="0" xfId="0" applyFont="1" applyAlignment="1">
      <alignment horizontal="justify" vertical="center"/>
    </xf>
    <xf numFmtId="0" fontId="60" fillId="0" borderId="16" xfId="0" applyFont="1" applyBorder="1" applyAlignment="1">
      <alignment horizontal="justify" vertical="center" wrapText="1"/>
    </xf>
    <xf numFmtId="0" fontId="19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7" fillId="33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20" fillId="33" borderId="1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1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justify" vertical="center"/>
    </xf>
    <xf numFmtId="0" fontId="22" fillId="34" borderId="0" xfId="0" applyFont="1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2" fillId="0" borderId="10" xfId="0" applyFont="1" applyBorder="1" applyAlignment="1">
      <alignment/>
    </xf>
    <xf numFmtId="0" fontId="14" fillId="0" borderId="0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="63" zoomScaleNormal="63" zoomScaleSheetLayoutView="75" workbookViewId="0" topLeftCell="A1">
      <selection activeCell="BP64" sqref="BP64"/>
    </sheetView>
  </sheetViews>
  <sheetFormatPr defaultColWidth="9.00390625" defaultRowHeight="12.75"/>
  <cols>
    <col min="1" max="1" width="7.625" style="0" customWidth="1"/>
    <col min="2" max="2" width="24.375" style="0" customWidth="1"/>
    <col min="3" max="5" width="6.25390625" style="0" customWidth="1"/>
    <col min="6" max="6" width="6.875" style="0" customWidth="1"/>
    <col min="7" max="7" width="6.00390625" style="0" customWidth="1"/>
    <col min="8" max="9" width="6.75390625" style="0" customWidth="1"/>
    <col min="10" max="13" width="6.25390625" style="0" customWidth="1"/>
    <col min="14" max="14" width="7.00390625" style="0" hidden="1" customWidth="1"/>
    <col min="15" max="17" width="7.00390625" style="0" customWidth="1"/>
    <col min="18" max="19" width="7.00390625" style="0" hidden="1" customWidth="1"/>
    <col min="20" max="20" width="6.75390625" style="0" hidden="1" customWidth="1"/>
    <col min="21" max="21" width="6.875" style="0" hidden="1" customWidth="1"/>
    <col min="22" max="28" width="7.125" style="0" hidden="1" customWidth="1"/>
    <col min="29" max="29" width="6.25390625" style="0" hidden="1" customWidth="1"/>
    <col min="30" max="30" width="6.375" style="0" hidden="1" customWidth="1"/>
    <col min="31" max="35" width="7.125" style="0" hidden="1" customWidth="1"/>
    <col min="36" max="38" width="6.625" style="0" hidden="1" customWidth="1"/>
    <col min="39" max="39" width="9.125" style="0" customWidth="1"/>
    <col min="41" max="41" width="9.125" style="0" hidden="1" customWidth="1"/>
    <col min="42" max="60" width="9.875" style="0" hidden="1" customWidth="1"/>
    <col min="61" max="61" width="9.125" style="0" hidden="1" customWidth="1"/>
    <col min="62" max="62" width="11.125" style="0" hidden="1" customWidth="1"/>
    <col min="63" max="64" width="9.125" style="0" hidden="1" customWidth="1"/>
    <col min="65" max="67" width="9.125" style="0" customWidth="1"/>
  </cols>
  <sheetData>
    <row r="1" spans="1:40" ht="20.25">
      <c r="A1" s="60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pans="1:38" ht="21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E2" s="6"/>
      <c r="AF2" s="6"/>
      <c r="AG2" s="6"/>
      <c r="AH2" s="6"/>
      <c r="AI2" s="6"/>
      <c r="AJ2" s="6"/>
      <c r="AK2" s="6"/>
      <c r="AL2" s="6"/>
    </row>
    <row r="3" spans="1:60" ht="33" customHeight="1">
      <c r="A3" s="25" t="s">
        <v>9</v>
      </c>
      <c r="B3" s="26" t="s">
        <v>0</v>
      </c>
      <c r="C3" s="27" t="s">
        <v>10</v>
      </c>
      <c r="D3" s="50" t="s">
        <v>121</v>
      </c>
      <c r="E3" s="28" t="s">
        <v>122</v>
      </c>
      <c r="F3" s="28" t="s">
        <v>155</v>
      </c>
      <c r="G3" s="28" t="s">
        <v>156</v>
      </c>
      <c r="H3" s="28" t="s">
        <v>157</v>
      </c>
      <c r="I3" s="28" t="s">
        <v>123</v>
      </c>
      <c r="J3" s="28" t="s">
        <v>124</v>
      </c>
      <c r="K3" s="28" t="s">
        <v>125</v>
      </c>
      <c r="L3" s="28" t="s">
        <v>165</v>
      </c>
      <c r="M3" s="28" t="s">
        <v>166</v>
      </c>
      <c r="N3" s="28" t="s">
        <v>126</v>
      </c>
      <c r="O3" s="28" t="s">
        <v>127</v>
      </c>
      <c r="P3" s="28" t="s">
        <v>128</v>
      </c>
      <c r="Q3" s="28" t="s">
        <v>129</v>
      </c>
      <c r="R3" s="28" t="s">
        <v>130</v>
      </c>
      <c r="S3" s="28" t="s">
        <v>107</v>
      </c>
      <c r="T3" s="28" t="s">
        <v>131</v>
      </c>
      <c r="U3" s="28" t="s">
        <v>132</v>
      </c>
      <c r="V3" s="28" t="s">
        <v>133</v>
      </c>
      <c r="W3" s="28" t="s">
        <v>134</v>
      </c>
      <c r="X3" s="28" t="s">
        <v>135</v>
      </c>
      <c r="Y3" s="28" t="s">
        <v>136</v>
      </c>
      <c r="Z3" s="28" t="s">
        <v>137</v>
      </c>
      <c r="AA3" s="28" t="s">
        <v>138</v>
      </c>
      <c r="AB3" s="28" t="s">
        <v>139</v>
      </c>
      <c r="AC3" s="28" t="s">
        <v>108</v>
      </c>
      <c r="AD3" s="28" t="s">
        <v>140</v>
      </c>
      <c r="AE3" s="28" t="s">
        <v>141</v>
      </c>
      <c r="AF3" s="28" t="s">
        <v>142</v>
      </c>
      <c r="AG3" s="28" t="s">
        <v>143</v>
      </c>
      <c r="AH3" s="28" t="s">
        <v>109</v>
      </c>
      <c r="AI3" s="28" t="s">
        <v>144</v>
      </c>
      <c r="AJ3" s="28" t="s">
        <v>145</v>
      </c>
      <c r="AK3" s="28" t="s">
        <v>146</v>
      </c>
      <c r="AL3" s="28" t="s">
        <v>147</v>
      </c>
      <c r="AM3" s="33" t="s">
        <v>3</v>
      </c>
      <c r="AN3" s="42" t="s">
        <v>150</v>
      </c>
      <c r="AO3" s="21" t="s">
        <v>50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41" ht="20.25" customHeight="1">
      <c r="A4" s="61" t="s">
        <v>6</v>
      </c>
      <c r="B4" s="62"/>
      <c r="C4" s="24"/>
      <c r="D4" s="24"/>
      <c r="E4" s="24"/>
      <c r="F4" s="24"/>
      <c r="G4" s="24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"/>
      <c r="AD4" s="1"/>
      <c r="AE4" s="18"/>
      <c r="AF4" s="18"/>
      <c r="AG4" s="18"/>
      <c r="AH4" s="18"/>
      <c r="AI4" s="18"/>
      <c r="AJ4" s="18"/>
      <c r="AK4" s="18"/>
      <c r="AL4" s="18"/>
      <c r="AM4" s="18"/>
      <c r="AN4" s="29"/>
      <c r="AO4">
        <f aca="true" t="shared" si="0" ref="AO4:AO31">IF(BL4=0,"",BL4)</f>
      </c>
    </row>
    <row r="5" spans="1:64" ht="13.5" customHeight="1">
      <c r="A5" s="7">
        <v>1</v>
      </c>
      <c r="B5" s="4" t="s">
        <v>64</v>
      </c>
      <c r="C5" s="4">
        <v>1969</v>
      </c>
      <c r="D5" s="19">
        <v>839.5378151260504</v>
      </c>
      <c r="E5" s="19">
        <v>923.8571428571429</v>
      </c>
      <c r="F5" s="39">
        <v>1131</v>
      </c>
      <c r="G5" s="39">
        <v>1119.3925593329056</v>
      </c>
      <c r="H5" s="19">
        <v>934.0524967989759</v>
      </c>
      <c r="I5" s="19">
        <v>1003.5026014568158</v>
      </c>
      <c r="J5" s="19">
        <v>1131</v>
      </c>
      <c r="K5" s="19">
        <v>1131</v>
      </c>
      <c r="L5" s="19">
        <v>828.6475840336136</v>
      </c>
      <c r="M5" s="19">
        <v>954.7934782608697</v>
      </c>
      <c r="N5" s="19"/>
      <c r="O5" s="19">
        <v>880.922830867653</v>
      </c>
      <c r="P5" s="19">
        <v>777.183787561146</v>
      </c>
      <c r="Q5" s="19">
        <v>1027.6362028301887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"/>
      <c r="AE5" s="19"/>
      <c r="AF5" s="19"/>
      <c r="AG5" s="19"/>
      <c r="AH5" s="19"/>
      <c r="AI5" s="19"/>
      <c r="AJ5" s="19"/>
      <c r="AK5" s="19"/>
      <c r="AL5" s="19"/>
      <c r="AM5" s="19">
        <f>SUM(D5:AL5)</f>
        <v>12682.526499125363</v>
      </c>
      <c r="AN5" s="29">
        <f>SUMIF(AP5:BH5,"&gt;0")</f>
        <v>12682.52649912536</v>
      </c>
      <c r="AO5" s="22">
        <f t="shared" si="0"/>
      </c>
      <c r="AP5" s="16">
        <f>LARGE($D5:$AL5,1)</f>
        <v>1131</v>
      </c>
      <c r="AQ5" s="16">
        <f>LARGE($D5:$AL5,2)</f>
        <v>1131</v>
      </c>
      <c r="AR5" s="16">
        <f>LARGE($D5:$AL5,3)</f>
        <v>1131</v>
      </c>
      <c r="AS5" s="16">
        <f>LARGE($D5:$AL5,4)</f>
        <v>1119.3925593329056</v>
      </c>
      <c r="AT5" s="16">
        <f>LARGE($D5:$AL5,5)</f>
        <v>1027.6362028301887</v>
      </c>
      <c r="AU5" s="16">
        <f>LARGE($D5:$AL5,6)</f>
        <v>1003.5026014568158</v>
      </c>
      <c r="AV5" s="16">
        <f>LARGE($D5:$AL5,7)</f>
        <v>954.7934782608697</v>
      </c>
      <c r="AW5" s="16">
        <f>LARGE($D5:$AL5,8)</f>
        <v>934.0524967989759</v>
      </c>
      <c r="AX5" s="16">
        <f>LARGE($D5:$AL5,9)</f>
        <v>923.8571428571429</v>
      </c>
      <c r="AY5" s="16">
        <f>LARGE($D5:$AL5,10)</f>
        <v>880.922830867653</v>
      </c>
      <c r="AZ5" s="16">
        <f>LARGE($D5:$AL5,11)</f>
        <v>839.5378151260504</v>
      </c>
      <c r="BA5" s="16">
        <f>LARGE($D5:$AL5,12)</f>
        <v>828.6475840336136</v>
      </c>
      <c r="BB5" s="16">
        <f>LARGE($D5:$AL5,13)</f>
        <v>777.183787561146</v>
      </c>
      <c r="BC5" s="16" t="e">
        <f>LARGE($D5:$AL5,14)</f>
        <v>#NUM!</v>
      </c>
      <c r="BD5" s="16" t="e">
        <f>LARGE($D5:$AL5,15)</f>
        <v>#NUM!</v>
      </c>
      <c r="BE5" s="16" t="e">
        <f>LARGE($D5:$AL5,16)</f>
        <v>#NUM!</v>
      </c>
      <c r="BF5" s="16" t="e">
        <f>LARGE($D5:$AL5,17)</f>
        <v>#NUM!</v>
      </c>
      <c r="BG5" s="16" t="e">
        <f>LARGE($D5:$AL5,18)</f>
        <v>#NUM!</v>
      </c>
      <c r="BH5" s="16" t="e">
        <f>LARGE($D5:$AL5,19)</f>
        <v>#NUM!</v>
      </c>
      <c r="BI5" s="13" t="s">
        <v>49</v>
      </c>
      <c r="BJ5" s="20" t="e">
        <f>VLOOKUP(B5,prot!A:I,9,FALSE)</f>
        <v>#N/A</v>
      </c>
      <c r="BK5" s="10" t="b">
        <f>ISERROR(BJ5)</f>
        <v>1</v>
      </c>
      <c r="BL5" s="9">
        <f>IF(BK5,0,BJ5)</f>
        <v>0</v>
      </c>
    </row>
    <row r="6" spans="1:64" ht="12.75" customHeight="1">
      <c r="A6" s="7">
        <v>2</v>
      </c>
      <c r="B6" s="4" t="s">
        <v>60</v>
      </c>
      <c r="C6" s="4">
        <v>1977</v>
      </c>
      <c r="D6" s="19">
        <v>768.1333635745067</v>
      </c>
      <c r="E6" s="19">
        <v>691.8289637952561</v>
      </c>
      <c r="F6" s="39">
        <v>938.0113165884624</v>
      </c>
      <c r="G6" s="39">
        <v>1065</v>
      </c>
      <c r="H6" s="19" t="s">
        <v>70</v>
      </c>
      <c r="I6" s="19">
        <v>875.6894889103181</v>
      </c>
      <c r="J6" s="19" t="s">
        <v>70</v>
      </c>
      <c r="K6" s="19" t="s">
        <v>70</v>
      </c>
      <c r="L6" s="19">
        <v>970.3951665578055</v>
      </c>
      <c r="M6" s="19">
        <v>1025.392561983471</v>
      </c>
      <c r="N6" s="19"/>
      <c r="O6" s="19">
        <v>828.8533759488614</v>
      </c>
      <c r="P6" s="19">
        <v>961.3678090575276</v>
      </c>
      <c r="Q6" s="19" t="s">
        <v>70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"/>
      <c r="AE6" s="19"/>
      <c r="AF6" s="19"/>
      <c r="AG6" s="19"/>
      <c r="AH6" s="19"/>
      <c r="AI6" s="19"/>
      <c r="AJ6" s="19"/>
      <c r="AK6" s="19"/>
      <c r="AL6" s="19"/>
      <c r="AM6" s="19">
        <f>SUM(D6:AL6)</f>
        <v>8124.672046416209</v>
      </c>
      <c r="AN6" s="29">
        <f>SUMIF(AP6:BH6,"&gt;0")</f>
        <v>8124.672046416209</v>
      </c>
      <c r="AO6" s="22">
        <f t="shared" si="0"/>
      </c>
      <c r="AP6" s="16">
        <f aca="true" t="shared" si="1" ref="AP6:AP65">LARGE($D6:$AL6,1)</f>
        <v>1065</v>
      </c>
      <c r="AQ6" s="16">
        <f aca="true" t="shared" si="2" ref="AQ6:AQ65">LARGE($D6:$AL6,2)</f>
        <v>1025.392561983471</v>
      </c>
      <c r="AR6" s="16">
        <f aca="true" t="shared" si="3" ref="AR6:AR65">LARGE($D6:$AL6,3)</f>
        <v>970.3951665578055</v>
      </c>
      <c r="AS6" s="16">
        <f aca="true" t="shared" si="4" ref="AS6:AS65">LARGE($D6:$AL6,4)</f>
        <v>961.3678090575276</v>
      </c>
      <c r="AT6" s="16">
        <f aca="true" t="shared" si="5" ref="AT6:AT65">LARGE($D6:$AL6,5)</f>
        <v>938.0113165884624</v>
      </c>
      <c r="AU6" s="16">
        <f aca="true" t="shared" si="6" ref="AU6:AU65">LARGE($D6:$AL6,6)</f>
        <v>875.6894889103181</v>
      </c>
      <c r="AV6" s="16">
        <f aca="true" t="shared" si="7" ref="AV6:AV65">LARGE($D6:$AL6,7)</f>
        <v>828.8533759488614</v>
      </c>
      <c r="AW6" s="16">
        <f aca="true" t="shared" si="8" ref="AW6:AW65">LARGE($D6:$AL6,8)</f>
        <v>768.1333635745067</v>
      </c>
      <c r="AX6" s="16">
        <f aca="true" t="shared" si="9" ref="AX6:AX65">LARGE($D6:$AL6,9)</f>
        <v>691.8289637952561</v>
      </c>
      <c r="AY6" s="16" t="e">
        <f aca="true" t="shared" si="10" ref="AY6:AY65">LARGE($D6:$AL6,10)</f>
        <v>#NUM!</v>
      </c>
      <c r="AZ6" s="16" t="e">
        <f aca="true" t="shared" si="11" ref="AZ6:AZ65">LARGE($D6:$AL6,11)</f>
        <v>#NUM!</v>
      </c>
      <c r="BA6" s="16" t="e">
        <f aca="true" t="shared" si="12" ref="BA6:BA65">LARGE($D6:$AL6,12)</f>
        <v>#NUM!</v>
      </c>
      <c r="BB6" s="16" t="e">
        <f aca="true" t="shared" si="13" ref="BB6:BB65">LARGE($D6:$AL6,13)</f>
        <v>#NUM!</v>
      </c>
      <c r="BC6" s="16" t="e">
        <f aca="true" t="shared" si="14" ref="BC6:BC65">LARGE($D6:$AL6,14)</f>
        <v>#NUM!</v>
      </c>
      <c r="BD6" s="16" t="e">
        <f aca="true" t="shared" si="15" ref="BD6:BD65">LARGE($D6:$AL6,15)</f>
        <v>#NUM!</v>
      </c>
      <c r="BE6" s="16" t="e">
        <f aca="true" t="shared" si="16" ref="BE6:BE65">LARGE($D6:$AL6,16)</f>
        <v>#NUM!</v>
      </c>
      <c r="BF6" s="16" t="e">
        <f aca="true" t="shared" si="17" ref="BF6:BF65">LARGE($D6:$AL6,17)</f>
        <v>#NUM!</v>
      </c>
      <c r="BG6" s="16" t="e">
        <f aca="true" t="shared" si="18" ref="BG6:BG65">LARGE($D6:$AL6,18)</f>
        <v>#NUM!</v>
      </c>
      <c r="BH6" s="16" t="e">
        <f aca="true" t="shared" si="19" ref="BH6:BH65">LARGE($D6:$AL6,19)</f>
        <v>#NUM!</v>
      </c>
      <c r="BI6" s="13" t="s">
        <v>49</v>
      </c>
      <c r="BJ6" s="20" t="e">
        <f>VLOOKUP(B6,prot!A:I,9,FALSE)</f>
        <v>#N/A</v>
      </c>
      <c r="BK6" s="10" t="b">
        <f aca="true" t="shared" si="20" ref="BK6:BK58">ISERROR(BJ6)</f>
        <v>1</v>
      </c>
      <c r="BL6" s="9">
        <f aca="true" t="shared" si="21" ref="BL6:BL58">IF(BK6,0,BJ6)</f>
        <v>0</v>
      </c>
    </row>
    <row r="7" spans="1:64" ht="13.5" customHeight="1">
      <c r="A7" s="7">
        <v>3</v>
      </c>
      <c r="B7" s="4" t="s">
        <v>59</v>
      </c>
      <c r="C7" s="4">
        <v>1976</v>
      </c>
      <c r="D7" s="19">
        <v>849.2675635276534</v>
      </c>
      <c r="E7" s="19">
        <v>842.5941591137968</v>
      </c>
      <c r="F7" s="39" t="s">
        <v>70</v>
      </c>
      <c r="G7" s="39" t="s">
        <v>70</v>
      </c>
      <c r="H7" s="19">
        <v>832.057761732852</v>
      </c>
      <c r="I7" s="19" t="s">
        <v>70</v>
      </c>
      <c r="J7" s="19" t="s">
        <v>70</v>
      </c>
      <c r="K7" s="19" t="s">
        <v>70</v>
      </c>
      <c r="L7" s="19">
        <v>991.0139165009942</v>
      </c>
      <c r="M7" s="19">
        <v>989.2118811881189</v>
      </c>
      <c r="N7" s="34"/>
      <c r="O7" s="34">
        <v>856.1935219352195</v>
      </c>
      <c r="P7" s="34">
        <v>970.0613496932514</v>
      </c>
      <c r="Q7" s="34">
        <v>1058.6042934956747</v>
      </c>
      <c r="R7" s="34"/>
      <c r="S7" s="34"/>
      <c r="T7" s="19"/>
      <c r="U7" s="34"/>
      <c r="V7" s="34"/>
      <c r="W7" s="34"/>
      <c r="X7" s="34"/>
      <c r="Y7" s="34"/>
      <c r="Z7" s="34"/>
      <c r="AA7" s="34"/>
      <c r="AB7" s="34"/>
      <c r="AC7" s="34"/>
      <c r="AD7" s="1"/>
      <c r="AE7" s="34"/>
      <c r="AF7" s="34"/>
      <c r="AG7" s="34"/>
      <c r="AH7" s="34"/>
      <c r="AI7" s="34"/>
      <c r="AJ7" s="34"/>
      <c r="AK7" s="34"/>
      <c r="AL7" s="34"/>
      <c r="AM7" s="19">
        <f>SUM(D7:AL7)</f>
        <v>7389.004447187561</v>
      </c>
      <c r="AN7" s="29">
        <f>SUMIF(AP7:BH7,"&gt;0")</f>
        <v>7389.004447187562</v>
      </c>
      <c r="AO7" s="22">
        <f t="shared" si="0"/>
      </c>
      <c r="AP7" s="16">
        <f t="shared" si="1"/>
        <v>1058.6042934956747</v>
      </c>
      <c r="AQ7" s="16">
        <f t="shared" si="2"/>
        <v>991.0139165009942</v>
      </c>
      <c r="AR7" s="16">
        <f t="shared" si="3"/>
        <v>989.2118811881189</v>
      </c>
      <c r="AS7" s="16">
        <f t="shared" si="4"/>
        <v>970.0613496932514</v>
      </c>
      <c r="AT7" s="16">
        <f t="shared" si="5"/>
        <v>856.1935219352195</v>
      </c>
      <c r="AU7" s="16">
        <f t="shared" si="6"/>
        <v>849.2675635276534</v>
      </c>
      <c r="AV7" s="16">
        <f t="shared" si="7"/>
        <v>842.5941591137968</v>
      </c>
      <c r="AW7" s="16">
        <f t="shared" si="8"/>
        <v>832.057761732852</v>
      </c>
      <c r="AX7" s="16" t="e">
        <f t="shared" si="9"/>
        <v>#NUM!</v>
      </c>
      <c r="AY7" s="16" t="e">
        <f t="shared" si="10"/>
        <v>#NUM!</v>
      </c>
      <c r="AZ7" s="16" t="e">
        <f t="shared" si="11"/>
        <v>#NUM!</v>
      </c>
      <c r="BA7" s="16" t="e">
        <f t="shared" si="12"/>
        <v>#NUM!</v>
      </c>
      <c r="BB7" s="16" t="e">
        <f t="shared" si="13"/>
        <v>#NUM!</v>
      </c>
      <c r="BC7" s="16" t="e">
        <f t="shared" si="14"/>
        <v>#NUM!</v>
      </c>
      <c r="BD7" s="16" t="e">
        <f t="shared" si="15"/>
        <v>#NUM!</v>
      </c>
      <c r="BE7" s="16" t="e">
        <f t="shared" si="16"/>
        <v>#NUM!</v>
      </c>
      <c r="BF7" s="16" t="e">
        <f t="shared" si="17"/>
        <v>#NUM!</v>
      </c>
      <c r="BG7" s="16" t="e">
        <f t="shared" si="18"/>
        <v>#NUM!</v>
      </c>
      <c r="BH7" s="16" t="e">
        <f t="shared" si="19"/>
        <v>#NUM!</v>
      </c>
      <c r="BI7" s="13" t="s">
        <v>49</v>
      </c>
      <c r="BJ7" s="20" t="e">
        <f>VLOOKUP(B7,prot!A:I,9,FALSE)</f>
        <v>#N/A</v>
      </c>
      <c r="BK7" s="10" t="b">
        <f t="shared" si="20"/>
        <v>1</v>
      </c>
      <c r="BL7" s="9">
        <f t="shared" si="21"/>
        <v>0</v>
      </c>
    </row>
    <row r="8" spans="1:64" ht="13.5" customHeight="1">
      <c r="A8" s="7">
        <v>4</v>
      </c>
      <c r="B8" s="4" t="s">
        <v>31</v>
      </c>
      <c r="C8" s="4">
        <v>1970</v>
      </c>
      <c r="D8" s="19">
        <v>1020.8755364806867</v>
      </c>
      <c r="E8" s="19">
        <v>934.1023999999999</v>
      </c>
      <c r="F8" s="39" t="s">
        <v>70</v>
      </c>
      <c r="G8" s="39" t="s">
        <v>70</v>
      </c>
      <c r="H8" s="19" t="s">
        <v>70</v>
      </c>
      <c r="I8" s="19">
        <v>983.5764222069912</v>
      </c>
      <c r="J8" s="19" t="s">
        <v>70</v>
      </c>
      <c r="K8" s="19" t="s">
        <v>70</v>
      </c>
      <c r="L8" s="19">
        <v>1055.4214430209038</v>
      </c>
      <c r="M8" s="19">
        <v>1122</v>
      </c>
      <c r="N8" s="19"/>
      <c r="O8" s="19">
        <v>952.7707061900612</v>
      </c>
      <c r="P8" s="19">
        <v>1122</v>
      </c>
      <c r="Q8" s="19" t="s">
        <v>70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"/>
      <c r="AE8" s="19"/>
      <c r="AF8" s="19"/>
      <c r="AG8" s="19"/>
      <c r="AH8" s="19"/>
      <c r="AI8" s="19"/>
      <c r="AJ8" s="19"/>
      <c r="AK8" s="19"/>
      <c r="AL8" s="19"/>
      <c r="AM8" s="19">
        <f>SUM(D8:AL8)</f>
        <v>7190.746507898642</v>
      </c>
      <c r="AN8" s="29">
        <f>SUMIF(AP8:BH8,"&gt;0")</f>
        <v>7190.746507898642</v>
      </c>
      <c r="AO8" s="22">
        <f t="shared" si="0"/>
      </c>
      <c r="AP8" s="16">
        <f t="shared" si="1"/>
        <v>1122</v>
      </c>
      <c r="AQ8" s="16">
        <f t="shared" si="2"/>
        <v>1122</v>
      </c>
      <c r="AR8" s="16">
        <f t="shared" si="3"/>
        <v>1055.4214430209038</v>
      </c>
      <c r="AS8" s="16">
        <f t="shared" si="4"/>
        <v>1020.8755364806867</v>
      </c>
      <c r="AT8" s="16">
        <f t="shared" si="5"/>
        <v>983.5764222069912</v>
      </c>
      <c r="AU8" s="16">
        <f t="shared" si="6"/>
        <v>952.7707061900612</v>
      </c>
      <c r="AV8" s="16">
        <f t="shared" si="7"/>
        <v>934.1023999999999</v>
      </c>
      <c r="AW8" s="16" t="e">
        <f t="shared" si="8"/>
        <v>#NUM!</v>
      </c>
      <c r="AX8" s="16" t="e">
        <f t="shared" si="9"/>
        <v>#NUM!</v>
      </c>
      <c r="AY8" s="16" t="e">
        <f t="shared" si="10"/>
        <v>#NUM!</v>
      </c>
      <c r="AZ8" s="16" t="e">
        <f t="shared" si="11"/>
        <v>#NUM!</v>
      </c>
      <c r="BA8" s="16" t="e">
        <f t="shared" si="12"/>
        <v>#NUM!</v>
      </c>
      <c r="BB8" s="16" t="e">
        <f t="shared" si="13"/>
        <v>#NUM!</v>
      </c>
      <c r="BC8" s="16" t="e">
        <f t="shared" si="14"/>
        <v>#NUM!</v>
      </c>
      <c r="BD8" s="16" t="e">
        <f t="shared" si="15"/>
        <v>#NUM!</v>
      </c>
      <c r="BE8" s="16" t="e">
        <f t="shared" si="16"/>
        <v>#NUM!</v>
      </c>
      <c r="BF8" s="16" t="e">
        <f t="shared" si="17"/>
        <v>#NUM!</v>
      </c>
      <c r="BG8" s="16" t="e">
        <f t="shared" si="18"/>
        <v>#NUM!</v>
      </c>
      <c r="BH8" s="16" t="e">
        <f t="shared" si="19"/>
        <v>#NUM!</v>
      </c>
      <c r="BI8" s="13" t="s">
        <v>49</v>
      </c>
      <c r="BJ8" s="20" t="e">
        <f>VLOOKUP(B8,prot!A:I,9,FALSE)</f>
        <v>#N/A</v>
      </c>
      <c r="BK8" s="10" t="b">
        <f t="shared" si="20"/>
        <v>1</v>
      </c>
      <c r="BL8" s="9">
        <f t="shared" si="21"/>
        <v>0</v>
      </c>
    </row>
    <row r="9" spans="1:64" ht="13.5" customHeight="1">
      <c r="A9" s="7">
        <v>5</v>
      </c>
      <c r="B9" s="4" t="s">
        <v>87</v>
      </c>
      <c r="C9" s="4">
        <v>1977</v>
      </c>
      <c r="D9" s="19">
        <v>592.4947515745276</v>
      </c>
      <c r="E9" s="19" t="s">
        <v>70</v>
      </c>
      <c r="F9" s="39">
        <v>701</v>
      </c>
      <c r="G9" s="39">
        <v>785.1385570950789</v>
      </c>
      <c r="H9" s="19">
        <v>599.0625</v>
      </c>
      <c r="I9" s="19">
        <v>673.823893148652</v>
      </c>
      <c r="J9" s="19">
        <v>633</v>
      </c>
      <c r="K9" s="19">
        <v>730</v>
      </c>
      <c r="L9" s="19">
        <v>614.6772858916013</v>
      </c>
      <c r="M9" s="19" t="s">
        <v>70</v>
      </c>
      <c r="N9" s="19"/>
      <c r="O9" s="19">
        <v>487.68688293370946</v>
      </c>
      <c r="P9" s="19">
        <v>610.0485436893204</v>
      </c>
      <c r="Q9" s="19" t="s">
        <v>70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"/>
      <c r="AE9" s="19"/>
      <c r="AF9" s="19"/>
      <c r="AG9" s="19"/>
      <c r="AH9" s="19"/>
      <c r="AI9" s="19"/>
      <c r="AJ9" s="19"/>
      <c r="AK9" s="19"/>
      <c r="AL9" s="19"/>
      <c r="AM9" s="19">
        <f>SUM(D9:AL9)</f>
        <v>6426.9324143328895</v>
      </c>
      <c r="AN9" s="29">
        <f>SUMIF(AP9:BH9,"&gt;0")</f>
        <v>6426.9324143328895</v>
      </c>
      <c r="AO9" s="22">
        <f t="shared" si="0"/>
      </c>
      <c r="AP9" s="16">
        <f t="shared" si="1"/>
        <v>785.1385570950789</v>
      </c>
      <c r="AQ9" s="16">
        <f t="shared" si="2"/>
        <v>730</v>
      </c>
      <c r="AR9" s="16">
        <f t="shared" si="3"/>
        <v>701</v>
      </c>
      <c r="AS9" s="16">
        <f t="shared" si="4"/>
        <v>673.823893148652</v>
      </c>
      <c r="AT9" s="16">
        <f t="shared" si="5"/>
        <v>633</v>
      </c>
      <c r="AU9" s="16">
        <f t="shared" si="6"/>
        <v>614.6772858916013</v>
      </c>
      <c r="AV9" s="16">
        <f t="shared" si="7"/>
        <v>610.0485436893204</v>
      </c>
      <c r="AW9" s="16">
        <f t="shared" si="8"/>
        <v>599.0625</v>
      </c>
      <c r="AX9" s="16">
        <f t="shared" si="9"/>
        <v>592.4947515745276</v>
      </c>
      <c r="AY9" s="16">
        <f t="shared" si="10"/>
        <v>487.68688293370946</v>
      </c>
      <c r="AZ9" s="16" t="e">
        <f t="shared" si="11"/>
        <v>#NUM!</v>
      </c>
      <c r="BA9" s="16" t="e">
        <f t="shared" si="12"/>
        <v>#NUM!</v>
      </c>
      <c r="BB9" s="16" t="e">
        <f t="shared" si="13"/>
        <v>#NUM!</v>
      </c>
      <c r="BC9" s="16" t="e">
        <f t="shared" si="14"/>
        <v>#NUM!</v>
      </c>
      <c r="BD9" s="16" t="e">
        <f t="shared" si="15"/>
        <v>#NUM!</v>
      </c>
      <c r="BE9" s="16" t="e">
        <f t="shared" si="16"/>
        <v>#NUM!</v>
      </c>
      <c r="BF9" s="16" t="e">
        <f t="shared" si="17"/>
        <v>#NUM!</v>
      </c>
      <c r="BG9" s="16" t="e">
        <f t="shared" si="18"/>
        <v>#NUM!</v>
      </c>
      <c r="BH9" s="16" t="e">
        <f t="shared" si="19"/>
        <v>#NUM!</v>
      </c>
      <c r="BI9" s="13" t="s">
        <v>49</v>
      </c>
      <c r="BJ9" s="20" t="e">
        <f>VLOOKUP(B9,prot!A:I,9,FALSE)</f>
        <v>#N/A</v>
      </c>
      <c r="BK9" s="10" t="b">
        <f t="shared" si="20"/>
        <v>1</v>
      </c>
      <c r="BL9" s="9">
        <f t="shared" si="21"/>
        <v>0</v>
      </c>
    </row>
    <row r="10" spans="1:64" ht="13.5" customHeight="1">
      <c r="A10" s="7">
        <v>6</v>
      </c>
      <c r="B10" s="4" t="s">
        <v>62</v>
      </c>
      <c r="C10" s="4">
        <v>1970</v>
      </c>
      <c r="D10" s="19">
        <v>694.6962616822431</v>
      </c>
      <c r="E10" s="19" t="s">
        <v>70</v>
      </c>
      <c r="F10" s="39" t="s">
        <v>70</v>
      </c>
      <c r="G10" s="39" t="s">
        <v>70</v>
      </c>
      <c r="H10" s="19" t="s">
        <v>70</v>
      </c>
      <c r="I10" s="19">
        <v>580.9870445344129</v>
      </c>
      <c r="J10" s="19" t="s">
        <v>70</v>
      </c>
      <c r="K10" s="19" t="s">
        <v>70</v>
      </c>
      <c r="L10" s="19">
        <v>995.0349650349652</v>
      </c>
      <c r="M10" s="19">
        <v>1053.6060453400505</v>
      </c>
      <c r="N10" s="19"/>
      <c r="O10" s="19">
        <v>893.9288343558284</v>
      </c>
      <c r="P10" s="19">
        <v>992.7714457108577</v>
      </c>
      <c r="Q10" s="19">
        <v>1122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"/>
      <c r="AE10" s="19"/>
      <c r="AF10" s="19"/>
      <c r="AG10" s="19"/>
      <c r="AH10" s="19"/>
      <c r="AI10" s="19"/>
      <c r="AJ10" s="19"/>
      <c r="AK10" s="19"/>
      <c r="AL10" s="19"/>
      <c r="AM10" s="19">
        <f>SUM(D10:AL10)</f>
        <v>6333.024596658358</v>
      </c>
      <c r="AN10" s="29">
        <f>SUMIF(AP10:BH10,"&gt;0")</f>
        <v>6333.024596658358</v>
      </c>
      <c r="AO10" s="22">
        <f t="shared" si="0"/>
      </c>
      <c r="AP10" s="16">
        <f t="shared" si="1"/>
        <v>1122</v>
      </c>
      <c r="AQ10" s="16">
        <f t="shared" si="2"/>
        <v>1053.6060453400505</v>
      </c>
      <c r="AR10" s="16">
        <f t="shared" si="3"/>
        <v>995.0349650349652</v>
      </c>
      <c r="AS10" s="16">
        <f t="shared" si="4"/>
        <v>992.7714457108577</v>
      </c>
      <c r="AT10" s="16">
        <f t="shared" si="5"/>
        <v>893.9288343558284</v>
      </c>
      <c r="AU10" s="16">
        <f t="shared" si="6"/>
        <v>694.6962616822431</v>
      </c>
      <c r="AV10" s="16">
        <f t="shared" si="7"/>
        <v>580.9870445344129</v>
      </c>
      <c r="AW10" s="16" t="e">
        <f t="shared" si="8"/>
        <v>#NUM!</v>
      </c>
      <c r="AX10" s="16" t="e">
        <f t="shared" si="9"/>
        <v>#NUM!</v>
      </c>
      <c r="AY10" s="16" t="e">
        <f t="shared" si="10"/>
        <v>#NUM!</v>
      </c>
      <c r="AZ10" s="16" t="e">
        <f t="shared" si="11"/>
        <v>#NUM!</v>
      </c>
      <c r="BA10" s="16" t="e">
        <f t="shared" si="12"/>
        <v>#NUM!</v>
      </c>
      <c r="BB10" s="16" t="e">
        <f t="shared" si="13"/>
        <v>#NUM!</v>
      </c>
      <c r="BC10" s="16" t="e">
        <f t="shared" si="14"/>
        <v>#NUM!</v>
      </c>
      <c r="BD10" s="16" t="e">
        <f t="shared" si="15"/>
        <v>#NUM!</v>
      </c>
      <c r="BE10" s="16" t="e">
        <f t="shared" si="16"/>
        <v>#NUM!</v>
      </c>
      <c r="BF10" s="16" t="e">
        <f t="shared" si="17"/>
        <v>#NUM!</v>
      </c>
      <c r="BG10" s="16" t="e">
        <f t="shared" si="18"/>
        <v>#NUM!</v>
      </c>
      <c r="BH10" s="16" t="e">
        <f t="shared" si="19"/>
        <v>#NUM!</v>
      </c>
      <c r="BI10" s="13" t="s">
        <v>49</v>
      </c>
      <c r="BJ10" s="20" t="e">
        <f>VLOOKUP(B10,prot!A:I,9,FALSE)</f>
        <v>#N/A</v>
      </c>
      <c r="BK10" s="10" t="b">
        <f t="shared" si="20"/>
        <v>1</v>
      </c>
      <c r="BL10" s="9">
        <f t="shared" si="21"/>
        <v>0</v>
      </c>
    </row>
    <row r="11" spans="1:64" ht="13.5" customHeight="1">
      <c r="A11" s="7">
        <v>7</v>
      </c>
      <c r="B11" s="4" t="s">
        <v>79</v>
      </c>
      <c r="C11" s="4">
        <v>1983</v>
      </c>
      <c r="D11" s="19">
        <v>1026</v>
      </c>
      <c r="E11" s="19">
        <v>1026</v>
      </c>
      <c r="F11" s="39" t="s">
        <v>70</v>
      </c>
      <c r="G11" s="39" t="s">
        <v>70</v>
      </c>
      <c r="H11" s="19">
        <v>1026</v>
      </c>
      <c r="I11" s="19" t="s">
        <v>70</v>
      </c>
      <c r="J11" s="19" t="s">
        <v>70</v>
      </c>
      <c r="K11" s="19" t="s">
        <v>70</v>
      </c>
      <c r="L11" s="19">
        <v>854.4895522388063</v>
      </c>
      <c r="M11" s="19">
        <v>846.5976095617531</v>
      </c>
      <c r="N11" s="19"/>
      <c r="O11" s="19" t="s">
        <v>70</v>
      </c>
      <c r="P11" s="19">
        <v>835.182119205298</v>
      </c>
      <c r="Q11" s="19" t="s">
        <v>70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"/>
      <c r="AE11" s="19"/>
      <c r="AF11" s="19"/>
      <c r="AG11" s="19"/>
      <c r="AH11" s="19"/>
      <c r="AI11" s="19"/>
      <c r="AJ11" s="19"/>
      <c r="AK11" s="19"/>
      <c r="AL11" s="19"/>
      <c r="AM11" s="19">
        <f>SUM(D11:AL11)</f>
        <v>5614.269281005858</v>
      </c>
      <c r="AN11" s="29">
        <f>SUMIF(AP11:BH11,"&gt;0")</f>
        <v>5614.269281005858</v>
      </c>
      <c r="AO11" s="22">
        <f t="shared" si="0"/>
      </c>
      <c r="AP11" s="16">
        <f t="shared" si="1"/>
        <v>1026</v>
      </c>
      <c r="AQ11" s="16">
        <f t="shared" si="2"/>
        <v>1026</v>
      </c>
      <c r="AR11" s="16">
        <f t="shared" si="3"/>
        <v>1026</v>
      </c>
      <c r="AS11" s="16">
        <f t="shared" si="4"/>
        <v>854.4895522388063</v>
      </c>
      <c r="AT11" s="16">
        <f t="shared" si="5"/>
        <v>846.5976095617531</v>
      </c>
      <c r="AU11" s="16">
        <f t="shared" si="6"/>
        <v>835.182119205298</v>
      </c>
      <c r="AV11" s="16" t="e">
        <f t="shared" si="7"/>
        <v>#NUM!</v>
      </c>
      <c r="AW11" s="16" t="e">
        <f t="shared" si="8"/>
        <v>#NUM!</v>
      </c>
      <c r="AX11" s="16" t="e">
        <f t="shared" si="9"/>
        <v>#NUM!</v>
      </c>
      <c r="AY11" s="16" t="e">
        <f t="shared" si="10"/>
        <v>#NUM!</v>
      </c>
      <c r="AZ11" s="16" t="e">
        <f t="shared" si="11"/>
        <v>#NUM!</v>
      </c>
      <c r="BA11" s="16" t="e">
        <f t="shared" si="12"/>
        <v>#NUM!</v>
      </c>
      <c r="BB11" s="16" t="e">
        <f t="shared" si="13"/>
        <v>#NUM!</v>
      </c>
      <c r="BC11" s="16" t="e">
        <f t="shared" si="14"/>
        <v>#NUM!</v>
      </c>
      <c r="BD11" s="16" t="e">
        <f t="shared" si="15"/>
        <v>#NUM!</v>
      </c>
      <c r="BE11" s="16" t="e">
        <f t="shared" si="16"/>
        <v>#NUM!</v>
      </c>
      <c r="BF11" s="16" t="e">
        <f t="shared" si="17"/>
        <v>#NUM!</v>
      </c>
      <c r="BG11" s="16" t="e">
        <f t="shared" si="18"/>
        <v>#NUM!</v>
      </c>
      <c r="BH11" s="16" t="e">
        <f t="shared" si="19"/>
        <v>#NUM!</v>
      </c>
      <c r="BI11" s="13" t="s">
        <v>49</v>
      </c>
      <c r="BJ11" s="20" t="e">
        <f>VLOOKUP(B11,prot!A:I,9,FALSE)</f>
        <v>#N/A</v>
      </c>
      <c r="BK11" s="10" t="b">
        <f t="shared" si="20"/>
        <v>1</v>
      </c>
      <c r="BL11" s="9">
        <f t="shared" si="21"/>
        <v>0</v>
      </c>
    </row>
    <row r="12" spans="1:64" ht="14.25" customHeight="1">
      <c r="A12" s="7">
        <v>8</v>
      </c>
      <c r="B12" s="1" t="s">
        <v>85</v>
      </c>
      <c r="C12" s="4">
        <v>1985</v>
      </c>
      <c r="D12" s="19">
        <v>861.179295624333</v>
      </c>
      <c r="E12" s="19">
        <v>758.0933014354066</v>
      </c>
      <c r="F12" s="39" t="s">
        <v>70</v>
      </c>
      <c r="G12" s="39" t="s">
        <v>70</v>
      </c>
      <c r="H12" s="19">
        <v>903.4153633854645</v>
      </c>
      <c r="I12" s="19">
        <v>971.6953592814369</v>
      </c>
      <c r="J12" s="19" t="s">
        <v>70</v>
      </c>
      <c r="K12" s="19" t="s">
        <v>70</v>
      </c>
      <c r="L12" s="19">
        <v>908.226427196921</v>
      </c>
      <c r="M12" s="19" t="s">
        <v>70</v>
      </c>
      <c r="N12" s="19"/>
      <c r="O12" s="19">
        <v>986.14463840399</v>
      </c>
      <c r="P12" s="19" t="s">
        <v>70</v>
      </c>
      <c r="Q12" s="19" t="s">
        <v>70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"/>
      <c r="AE12" s="19"/>
      <c r="AF12" s="19"/>
      <c r="AG12" s="19"/>
      <c r="AH12" s="19"/>
      <c r="AI12" s="19"/>
      <c r="AJ12" s="19"/>
      <c r="AK12" s="19"/>
      <c r="AL12" s="19"/>
      <c r="AM12" s="19">
        <f>SUM(D12:AL12)</f>
        <v>5388.754385327552</v>
      </c>
      <c r="AN12" s="29">
        <f>SUMIF(AP12:BH12,"&gt;0")</f>
        <v>5388.754385327553</v>
      </c>
      <c r="AO12" s="22">
        <f t="shared" si="0"/>
      </c>
      <c r="AP12" s="16">
        <f t="shared" si="1"/>
        <v>986.14463840399</v>
      </c>
      <c r="AQ12" s="16">
        <f t="shared" si="2"/>
        <v>971.6953592814369</v>
      </c>
      <c r="AR12" s="16">
        <f t="shared" si="3"/>
        <v>908.226427196921</v>
      </c>
      <c r="AS12" s="16">
        <f t="shared" si="4"/>
        <v>903.4153633854645</v>
      </c>
      <c r="AT12" s="16">
        <f t="shared" si="5"/>
        <v>861.179295624333</v>
      </c>
      <c r="AU12" s="16">
        <f t="shared" si="6"/>
        <v>758.0933014354066</v>
      </c>
      <c r="AV12" s="16" t="e">
        <f t="shared" si="7"/>
        <v>#NUM!</v>
      </c>
      <c r="AW12" s="16" t="e">
        <f t="shared" si="8"/>
        <v>#NUM!</v>
      </c>
      <c r="AX12" s="16" t="e">
        <f t="shared" si="9"/>
        <v>#NUM!</v>
      </c>
      <c r="AY12" s="16" t="e">
        <f t="shared" si="10"/>
        <v>#NUM!</v>
      </c>
      <c r="AZ12" s="16" t="e">
        <f t="shared" si="11"/>
        <v>#NUM!</v>
      </c>
      <c r="BA12" s="16" t="e">
        <f t="shared" si="12"/>
        <v>#NUM!</v>
      </c>
      <c r="BB12" s="16" t="e">
        <f t="shared" si="13"/>
        <v>#NUM!</v>
      </c>
      <c r="BC12" s="16" t="e">
        <f t="shared" si="14"/>
        <v>#NUM!</v>
      </c>
      <c r="BD12" s="16" t="e">
        <f t="shared" si="15"/>
        <v>#NUM!</v>
      </c>
      <c r="BE12" s="16" t="e">
        <f t="shared" si="16"/>
        <v>#NUM!</v>
      </c>
      <c r="BF12" s="16" t="e">
        <f t="shared" si="17"/>
        <v>#NUM!</v>
      </c>
      <c r="BG12" s="16" t="e">
        <f t="shared" si="18"/>
        <v>#NUM!</v>
      </c>
      <c r="BH12" s="16" t="e">
        <f t="shared" si="19"/>
        <v>#NUM!</v>
      </c>
      <c r="BI12" s="13" t="s">
        <v>49</v>
      </c>
      <c r="BJ12" s="20" t="e">
        <f>VLOOKUP(B12,prot!A:I,9,FALSE)</f>
        <v>#N/A</v>
      </c>
      <c r="BK12" s="10" t="b">
        <f t="shared" si="20"/>
        <v>1</v>
      </c>
      <c r="BL12" s="9">
        <f t="shared" si="21"/>
        <v>0</v>
      </c>
    </row>
    <row r="13" spans="1:64" ht="13.5" customHeight="1">
      <c r="A13" s="7">
        <v>9</v>
      </c>
      <c r="B13" s="4" t="s">
        <v>53</v>
      </c>
      <c r="C13" s="4">
        <v>1977</v>
      </c>
      <c r="D13" s="19" t="s">
        <v>70</v>
      </c>
      <c r="E13" s="19" t="s">
        <v>70</v>
      </c>
      <c r="F13" s="39" t="s">
        <v>70</v>
      </c>
      <c r="G13" s="39" t="s">
        <v>70</v>
      </c>
      <c r="H13" s="19" t="s">
        <v>70</v>
      </c>
      <c r="I13" s="19" t="s">
        <v>70</v>
      </c>
      <c r="J13" s="19" t="s">
        <v>70</v>
      </c>
      <c r="K13" s="19" t="s">
        <v>70</v>
      </c>
      <c r="L13" s="19">
        <v>988.4730538922155</v>
      </c>
      <c r="M13" s="19">
        <v>875.2910052910053</v>
      </c>
      <c r="N13" s="19"/>
      <c r="O13" s="19">
        <v>862.2693266832916</v>
      </c>
      <c r="P13" s="19">
        <v>956.6839220462848</v>
      </c>
      <c r="Q13" s="19">
        <v>1019.0406705991927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"/>
      <c r="AE13" s="19"/>
      <c r="AF13" s="19"/>
      <c r="AG13" s="19"/>
      <c r="AH13" s="19"/>
      <c r="AI13" s="19"/>
      <c r="AJ13" s="19"/>
      <c r="AK13" s="19"/>
      <c r="AL13" s="19"/>
      <c r="AM13" s="19">
        <f>SUM(D13:AL13)</f>
        <v>4701.757978511991</v>
      </c>
      <c r="AN13" s="29">
        <f>SUMIF(AP13:BH13,"&gt;0")</f>
        <v>4701.75797851199</v>
      </c>
      <c r="AO13" s="22">
        <f t="shared" si="0"/>
      </c>
      <c r="AP13" s="16">
        <f t="shared" si="1"/>
        <v>1019.0406705991927</v>
      </c>
      <c r="AQ13" s="16">
        <f t="shared" si="2"/>
        <v>988.4730538922155</v>
      </c>
      <c r="AR13" s="16">
        <f t="shared" si="3"/>
        <v>956.6839220462848</v>
      </c>
      <c r="AS13" s="16">
        <f t="shared" si="4"/>
        <v>875.2910052910053</v>
      </c>
      <c r="AT13" s="16">
        <f t="shared" si="5"/>
        <v>862.2693266832916</v>
      </c>
      <c r="AU13" s="16" t="e">
        <f t="shared" si="6"/>
        <v>#NUM!</v>
      </c>
      <c r="AV13" s="16" t="e">
        <f t="shared" si="7"/>
        <v>#NUM!</v>
      </c>
      <c r="AW13" s="16" t="e">
        <f t="shared" si="8"/>
        <v>#NUM!</v>
      </c>
      <c r="AX13" s="16" t="e">
        <f t="shared" si="9"/>
        <v>#NUM!</v>
      </c>
      <c r="AY13" s="16" t="e">
        <f t="shared" si="10"/>
        <v>#NUM!</v>
      </c>
      <c r="AZ13" s="16" t="e">
        <f t="shared" si="11"/>
        <v>#NUM!</v>
      </c>
      <c r="BA13" s="16" t="e">
        <f t="shared" si="12"/>
        <v>#NUM!</v>
      </c>
      <c r="BB13" s="16" t="e">
        <f t="shared" si="13"/>
        <v>#NUM!</v>
      </c>
      <c r="BC13" s="16" t="e">
        <f t="shared" si="14"/>
        <v>#NUM!</v>
      </c>
      <c r="BD13" s="16" t="e">
        <f t="shared" si="15"/>
        <v>#NUM!</v>
      </c>
      <c r="BE13" s="16" t="e">
        <f t="shared" si="16"/>
        <v>#NUM!</v>
      </c>
      <c r="BF13" s="16" t="e">
        <f t="shared" si="17"/>
        <v>#NUM!</v>
      </c>
      <c r="BG13" s="16" t="e">
        <f t="shared" si="18"/>
        <v>#NUM!</v>
      </c>
      <c r="BH13" s="16" t="e">
        <f t="shared" si="19"/>
        <v>#NUM!</v>
      </c>
      <c r="BI13" s="13" t="s">
        <v>49</v>
      </c>
      <c r="BJ13" s="20" t="e">
        <f>VLOOKUP(B13,prot!A:I,9,FALSE)</f>
        <v>#N/A</v>
      </c>
      <c r="BK13" s="10" t="b">
        <f t="shared" si="20"/>
        <v>1</v>
      </c>
      <c r="BL13" s="9">
        <f t="shared" si="21"/>
        <v>0</v>
      </c>
    </row>
    <row r="14" spans="1:64" ht="13.5" customHeight="1">
      <c r="A14" s="7">
        <v>10</v>
      </c>
      <c r="B14" s="4" t="s">
        <v>95</v>
      </c>
      <c r="C14" s="1">
        <v>1974</v>
      </c>
      <c r="D14" s="19" t="s">
        <v>70</v>
      </c>
      <c r="E14" s="19" t="s">
        <v>70</v>
      </c>
      <c r="F14" s="39" t="s">
        <v>70</v>
      </c>
      <c r="G14" s="39" t="s">
        <v>70</v>
      </c>
      <c r="H14" s="19" t="s">
        <v>70</v>
      </c>
      <c r="I14" s="19" t="s">
        <v>70</v>
      </c>
      <c r="J14" s="19" t="s">
        <v>70</v>
      </c>
      <c r="K14" s="19" t="s">
        <v>70</v>
      </c>
      <c r="L14" s="19">
        <v>933.4317343173432</v>
      </c>
      <c r="M14" s="19">
        <v>992.1878669275932</v>
      </c>
      <c r="N14" s="19"/>
      <c r="O14" s="19">
        <v>793.1976047904192</v>
      </c>
      <c r="P14" s="19">
        <v>898.2927511894768</v>
      </c>
      <c r="Q14" s="19">
        <v>1032.7120418848167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"/>
      <c r="AE14" s="19"/>
      <c r="AF14" s="19"/>
      <c r="AG14" s="19"/>
      <c r="AH14" s="19"/>
      <c r="AI14" s="19"/>
      <c r="AJ14" s="19"/>
      <c r="AK14" s="19"/>
      <c r="AL14" s="19"/>
      <c r="AM14" s="19">
        <f>SUM(D14:AL14)</f>
        <v>4649.8219991096485</v>
      </c>
      <c r="AN14" s="29">
        <f>SUMIF(AP14:BH14,"&gt;0")</f>
        <v>4649.821999109649</v>
      </c>
      <c r="AO14" s="22">
        <f t="shared" si="0"/>
      </c>
      <c r="AP14" s="16">
        <f t="shared" si="1"/>
        <v>1032.7120418848167</v>
      </c>
      <c r="AQ14" s="16">
        <f t="shared" si="2"/>
        <v>992.1878669275932</v>
      </c>
      <c r="AR14" s="16">
        <f t="shared" si="3"/>
        <v>933.4317343173432</v>
      </c>
      <c r="AS14" s="16">
        <f t="shared" si="4"/>
        <v>898.2927511894768</v>
      </c>
      <c r="AT14" s="16">
        <f t="shared" si="5"/>
        <v>793.1976047904192</v>
      </c>
      <c r="AU14" s="16" t="e">
        <f t="shared" si="6"/>
        <v>#NUM!</v>
      </c>
      <c r="AV14" s="16" t="e">
        <f t="shared" si="7"/>
        <v>#NUM!</v>
      </c>
      <c r="AW14" s="16" t="e">
        <f t="shared" si="8"/>
        <v>#NUM!</v>
      </c>
      <c r="AX14" s="16" t="e">
        <f t="shared" si="9"/>
        <v>#NUM!</v>
      </c>
      <c r="AY14" s="16" t="e">
        <f t="shared" si="10"/>
        <v>#NUM!</v>
      </c>
      <c r="AZ14" s="16" t="e">
        <f t="shared" si="11"/>
        <v>#NUM!</v>
      </c>
      <c r="BA14" s="16" t="e">
        <f t="shared" si="12"/>
        <v>#NUM!</v>
      </c>
      <c r="BB14" s="16" t="e">
        <f t="shared" si="13"/>
        <v>#NUM!</v>
      </c>
      <c r="BC14" s="16" t="e">
        <f t="shared" si="14"/>
        <v>#NUM!</v>
      </c>
      <c r="BD14" s="16" t="e">
        <f t="shared" si="15"/>
        <v>#NUM!</v>
      </c>
      <c r="BE14" s="16" t="e">
        <f t="shared" si="16"/>
        <v>#NUM!</v>
      </c>
      <c r="BF14" s="16" t="e">
        <f t="shared" si="17"/>
        <v>#NUM!</v>
      </c>
      <c r="BG14" s="16" t="e">
        <f t="shared" si="18"/>
        <v>#NUM!</v>
      </c>
      <c r="BH14" s="16" t="e">
        <f t="shared" si="19"/>
        <v>#NUM!</v>
      </c>
      <c r="BI14" s="13" t="s">
        <v>49</v>
      </c>
      <c r="BJ14" s="20" t="e">
        <f>VLOOKUP(B14,prot!A:I,9,FALSE)</f>
        <v>#N/A</v>
      </c>
      <c r="BK14" s="10" t="b">
        <f t="shared" si="20"/>
        <v>1</v>
      </c>
      <c r="BL14" s="9">
        <f t="shared" si="21"/>
        <v>0</v>
      </c>
    </row>
    <row r="15" spans="1:72" ht="13.5" customHeight="1">
      <c r="A15" s="7">
        <v>11</v>
      </c>
      <c r="B15" s="4" t="s">
        <v>57</v>
      </c>
      <c r="C15" s="4">
        <v>1972</v>
      </c>
      <c r="D15" s="19" t="s">
        <v>70</v>
      </c>
      <c r="E15" s="19" t="s">
        <v>70</v>
      </c>
      <c r="F15" s="39" t="s">
        <v>70</v>
      </c>
      <c r="G15" s="39" t="s">
        <v>70</v>
      </c>
      <c r="H15" s="19" t="s">
        <v>70</v>
      </c>
      <c r="I15" s="19" t="s">
        <v>70</v>
      </c>
      <c r="J15" s="19" t="s">
        <v>70</v>
      </c>
      <c r="K15" s="19" t="s">
        <v>70</v>
      </c>
      <c r="L15" s="19">
        <v>896.9598136284219</v>
      </c>
      <c r="M15" s="19">
        <v>926.544799639802</v>
      </c>
      <c r="N15" s="19"/>
      <c r="O15" s="19">
        <v>814.9268662372111</v>
      </c>
      <c r="P15" s="19">
        <v>954.5134818288393</v>
      </c>
      <c r="Q15" s="19">
        <v>841.3768545994067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"/>
      <c r="AE15" s="19"/>
      <c r="AF15" s="19"/>
      <c r="AG15" s="19"/>
      <c r="AH15" s="19"/>
      <c r="AI15" s="19"/>
      <c r="AJ15" s="19"/>
      <c r="AK15" s="19"/>
      <c r="AL15" s="19"/>
      <c r="AM15" s="19">
        <f>SUM(D15:AL15)</f>
        <v>4434.321815933681</v>
      </c>
      <c r="AN15" s="29">
        <f>SUMIF(AP15:BH15,"&gt;0")</f>
        <v>4434.321815933681</v>
      </c>
      <c r="AO15" s="22">
        <f t="shared" si="0"/>
      </c>
      <c r="AP15" s="16">
        <f t="shared" si="1"/>
        <v>954.5134818288393</v>
      </c>
      <c r="AQ15" s="16">
        <f t="shared" si="2"/>
        <v>926.544799639802</v>
      </c>
      <c r="AR15" s="16">
        <f t="shared" si="3"/>
        <v>896.9598136284219</v>
      </c>
      <c r="AS15" s="16">
        <f t="shared" si="4"/>
        <v>841.3768545994067</v>
      </c>
      <c r="AT15" s="16">
        <f t="shared" si="5"/>
        <v>814.9268662372111</v>
      </c>
      <c r="AU15" s="16" t="e">
        <f t="shared" si="6"/>
        <v>#NUM!</v>
      </c>
      <c r="AV15" s="16" t="e">
        <f t="shared" si="7"/>
        <v>#NUM!</v>
      </c>
      <c r="AW15" s="16" t="e">
        <f t="shared" si="8"/>
        <v>#NUM!</v>
      </c>
      <c r="AX15" s="16" t="e">
        <f t="shared" si="9"/>
        <v>#NUM!</v>
      </c>
      <c r="AY15" s="16" t="e">
        <f t="shared" si="10"/>
        <v>#NUM!</v>
      </c>
      <c r="AZ15" s="16" t="e">
        <f t="shared" si="11"/>
        <v>#NUM!</v>
      </c>
      <c r="BA15" s="16" t="e">
        <f t="shared" si="12"/>
        <v>#NUM!</v>
      </c>
      <c r="BB15" s="16" t="e">
        <f t="shared" si="13"/>
        <v>#NUM!</v>
      </c>
      <c r="BC15" s="16" t="e">
        <f t="shared" si="14"/>
        <v>#NUM!</v>
      </c>
      <c r="BD15" s="16" t="e">
        <f t="shared" si="15"/>
        <v>#NUM!</v>
      </c>
      <c r="BE15" s="16" t="e">
        <f t="shared" si="16"/>
        <v>#NUM!</v>
      </c>
      <c r="BF15" s="16" t="e">
        <f t="shared" si="17"/>
        <v>#NUM!</v>
      </c>
      <c r="BG15" s="16" t="e">
        <f t="shared" si="18"/>
        <v>#NUM!</v>
      </c>
      <c r="BH15" s="16" t="e">
        <f t="shared" si="19"/>
        <v>#NUM!</v>
      </c>
      <c r="BI15" s="13" t="s">
        <v>49</v>
      </c>
      <c r="BJ15" s="20" t="e">
        <f>VLOOKUP(B15,prot!A:I,9,FALSE)</f>
        <v>#N/A</v>
      </c>
      <c r="BK15" s="10" t="b">
        <f t="shared" si="20"/>
        <v>1</v>
      </c>
      <c r="BL15" s="9">
        <f t="shared" si="21"/>
        <v>0</v>
      </c>
      <c r="BT15" s="32"/>
    </row>
    <row r="16" spans="1:64" ht="13.5" customHeight="1">
      <c r="A16" s="7">
        <v>12</v>
      </c>
      <c r="B16" s="1" t="s">
        <v>77</v>
      </c>
      <c r="C16" s="4">
        <v>1979</v>
      </c>
      <c r="D16" s="19">
        <v>830.5616302186878</v>
      </c>
      <c r="E16" s="19">
        <v>775.3360113421551</v>
      </c>
      <c r="F16" s="39" t="s">
        <v>70</v>
      </c>
      <c r="G16" s="39" t="s">
        <v>70</v>
      </c>
      <c r="H16" s="19">
        <v>861.0012701100762</v>
      </c>
      <c r="I16" s="19" t="s">
        <v>70</v>
      </c>
      <c r="J16" s="19" t="s">
        <v>70</v>
      </c>
      <c r="K16" s="19" t="s">
        <v>70</v>
      </c>
      <c r="L16" s="19" t="s">
        <v>70</v>
      </c>
      <c r="M16" s="19" t="s">
        <v>70</v>
      </c>
      <c r="N16" s="19"/>
      <c r="O16" s="19">
        <v>745.5746540422433</v>
      </c>
      <c r="P16" s="19">
        <v>830.3294054633101</v>
      </c>
      <c r="Q16" s="19" t="s">
        <v>70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"/>
      <c r="AE16" s="19"/>
      <c r="AF16" s="19"/>
      <c r="AG16" s="19"/>
      <c r="AH16" s="19"/>
      <c r="AI16" s="19"/>
      <c r="AJ16" s="19"/>
      <c r="AK16" s="19"/>
      <c r="AL16" s="19"/>
      <c r="AM16" s="19">
        <f>SUM(D16:AL16)</f>
        <v>4042.8029711764725</v>
      </c>
      <c r="AN16" s="29">
        <f>SUMIF(AP16:BH16,"&gt;0")</f>
        <v>4042.8029711764725</v>
      </c>
      <c r="AO16" s="22">
        <f t="shared" si="0"/>
      </c>
      <c r="AP16" s="16">
        <f t="shared" si="1"/>
        <v>861.0012701100762</v>
      </c>
      <c r="AQ16" s="16">
        <f t="shared" si="2"/>
        <v>830.5616302186878</v>
      </c>
      <c r="AR16" s="16">
        <f t="shared" si="3"/>
        <v>830.3294054633101</v>
      </c>
      <c r="AS16" s="16">
        <f t="shared" si="4"/>
        <v>775.3360113421551</v>
      </c>
      <c r="AT16" s="16">
        <f t="shared" si="5"/>
        <v>745.5746540422433</v>
      </c>
      <c r="AU16" s="16" t="e">
        <f t="shared" si="6"/>
        <v>#NUM!</v>
      </c>
      <c r="AV16" s="16" t="e">
        <f t="shared" si="7"/>
        <v>#NUM!</v>
      </c>
      <c r="AW16" s="16" t="e">
        <f t="shared" si="8"/>
        <v>#NUM!</v>
      </c>
      <c r="AX16" s="16" t="e">
        <f t="shared" si="9"/>
        <v>#NUM!</v>
      </c>
      <c r="AY16" s="16" t="e">
        <f t="shared" si="10"/>
        <v>#NUM!</v>
      </c>
      <c r="AZ16" s="16" t="e">
        <f t="shared" si="11"/>
        <v>#NUM!</v>
      </c>
      <c r="BA16" s="16" t="e">
        <f t="shared" si="12"/>
        <v>#NUM!</v>
      </c>
      <c r="BB16" s="16" t="e">
        <f t="shared" si="13"/>
        <v>#NUM!</v>
      </c>
      <c r="BC16" s="16" t="e">
        <f t="shared" si="14"/>
        <v>#NUM!</v>
      </c>
      <c r="BD16" s="16" t="e">
        <f t="shared" si="15"/>
        <v>#NUM!</v>
      </c>
      <c r="BE16" s="16" t="e">
        <f t="shared" si="16"/>
        <v>#NUM!</v>
      </c>
      <c r="BF16" s="16" t="e">
        <f t="shared" si="17"/>
        <v>#NUM!</v>
      </c>
      <c r="BG16" s="16" t="e">
        <f t="shared" si="18"/>
        <v>#NUM!</v>
      </c>
      <c r="BH16" s="16" t="e">
        <f t="shared" si="19"/>
        <v>#NUM!</v>
      </c>
      <c r="BI16" s="13" t="s">
        <v>49</v>
      </c>
      <c r="BJ16" s="20" t="e">
        <f>VLOOKUP(B16,prot!A:I,9,FALSE)</f>
        <v>#N/A</v>
      </c>
      <c r="BK16" s="10" t="b">
        <f t="shared" si="20"/>
        <v>1</v>
      </c>
      <c r="BL16" s="9">
        <f t="shared" si="21"/>
        <v>0</v>
      </c>
    </row>
    <row r="17" spans="1:64" ht="13.5" customHeight="1">
      <c r="A17" s="7">
        <v>13</v>
      </c>
      <c r="B17" s="1" t="s">
        <v>93</v>
      </c>
      <c r="C17" s="1">
        <v>1986</v>
      </c>
      <c r="D17" s="19" t="s">
        <v>70</v>
      </c>
      <c r="E17" s="19" t="s">
        <v>70</v>
      </c>
      <c r="F17" s="39" t="s">
        <v>70</v>
      </c>
      <c r="G17" s="39" t="s">
        <v>70</v>
      </c>
      <c r="H17" s="19" t="s">
        <v>70</v>
      </c>
      <c r="I17" s="19">
        <v>1010</v>
      </c>
      <c r="J17" s="19" t="s">
        <v>70</v>
      </c>
      <c r="K17" s="19" t="s">
        <v>70</v>
      </c>
      <c r="L17" s="19">
        <v>1000.6747159090911</v>
      </c>
      <c r="M17" s="19" t="s">
        <v>70</v>
      </c>
      <c r="N17" s="19"/>
      <c r="O17" s="19">
        <v>912.9837587006961</v>
      </c>
      <c r="P17" s="19">
        <v>899.8791905768651</v>
      </c>
      <c r="Q17" s="19" t="s">
        <v>70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"/>
      <c r="AE17" s="19"/>
      <c r="AF17" s="19"/>
      <c r="AG17" s="19"/>
      <c r="AH17" s="19"/>
      <c r="AI17" s="19"/>
      <c r="AJ17" s="19"/>
      <c r="AK17" s="19"/>
      <c r="AL17" s="19"/>
      <c r="AM17" s="19">
        <f>SUM(D17:AL17)</f>
        <v>3823.537665186652</v>
      </c>
      <c r="AN17" s="29">
        <f>SUMIF(AP17:BH17,"&gt;0")</f>
        <v>3823.537665186652</v>
      </c>
      <c r="AO17" s="22">
        <f t="shared" si="0"/>
      </c>
      <c r="AP17" s="16">
        <f t="shared" si="1"/>
        <v>1010</v>
      </c>
      <c r="AQ17" s="16">
        <f t="shared" si="2"/>
        <v>1000.6747159090911</v>
      </c>
      <c r="AR17" s="16">
        <f t="shared" si="3"/>
        <v>912.9837587006961</v>
      </c>
      <c r="AS17" s="16">
        <f t="shared" si="4"/>
        <v>899.8791905768651</v>
      </c>
      <c r="AT17" s="16" t="e">
        <f t="shared" si="5"/>
        <v>#NUM!</v>
      </c>
      <c r="AU17" s="16" t="e">
        <f t="shared" si="6"/>
        <v>#NUM!</v>
      </c>
      <c r="AV17" s="16" t="e">
        <f t="shared" si="7"/>
        <v>#NUM!</v>
      </c>
      <c r="AW17" s="16" t="e">
        <f t="shared" si="8"/>
        <v>#NUM!</v>
      </c>
      <c r="AX17" s="16" t="e">
        <f t="shared" si="9"/>
        <v>#NUM!</v>
      </c>
      <c r="AY17" s="16" t="e">
        <f t="shared" si="10"/>
        <v>#NUM!</v>
      </c>
      <c r="AZ17" s="16" t="e">
        <f t="shared" si="11"/>
        <v>#NUM!</v>
      </c>
      <c r="BA17" s="16" t="e">
        <f t="shared" si="12"/>
        <v>#NUM!</v>
      </c>
      <c r="BB17" s="16" t="e">
        <f t="shared" si="13"/>
        <v>#NUM!</v>
      </c>
      <c r="BC17" s="16" t="e">
        <f t="shared" si="14"/>
        <v>#NUM!</v>
      </c>
      <c r="BD17" s="16" t="e">
        <f t="shared" si="15"/>
        <v>#NUM!</v>
      </c>
      <c r="BE17" s="16" t="e">
        <f t="shared" si="16"/>
        <v>#NUM!</v>
      </c>
      <c r="BF17" s="16" t="e">
        <f t="shared" si="17"/>
        <v>#NUM!</v>
      </c>
      <c r="BG17" s="16" t="e">
        <f t="shared" si="18"/>
        <v>#NUM!</v>
      </c>
      <c r="BH17" s="16" t="e">
        <f t="shared" si="19"/>
        <v>#NUM!</v>
      </c>
      <c r="BI17" s="13" t="s">
        <v>49</v>
      </c>
      <c r="BJ17" s="20" t="e">
        <f>VLOOKUP(B17,prot!A:I,9,FALSE)</f>
        <v>#N/A</v>
      </c>
      <c r="BK17" s="10" t="b">
        <f t="shared" si="20"/>
        <v>1</v>
      </c>
      <c r="BL17" s="9">
        <f t="shared" si="21"/>
        <v>0</v>
      </c>
    </row>
    <row r="18" spans="1:64" ht="13.5" customHeight="1">
      <c r="A18" s="7">
        <v>14</v>
      </c>
      <c r="B18" s="1" t="s">
        <v>117</v>
      </c>
      <c r="C18" s="1">
        <v>1970</v>
      </c>
      <c r="D18" s="19" t="s">
        <v>70</v>
      </c>
      <c r="E18" s="19" t="s">
        <v>70</v>
      </c>
      <c r="F18" s="39" t="s">
        <v>70</v>
      </c>
      <c r="G18" s="39" t="s">
        <v>70</v>
      </c>
      <c r="H18" s="19" t="s">
        <v>70</v>
      </c>
      <c r="I18" s="19">
        <v>525.1740164684355</v>
      </c>
      <c r="J18" s="19" t="s">
        <v>70</v>
      </c>
      <c r="K18" s="19" t="s">
        <v>70</v>
      </c>
      <c r="L18" s="19">
        <v>717.3189734188819</v>
      </c>
      <c r="M18" s="19">
        <v>817.594996090696</v>
      </c>
      <c r="N18" s="19"/>
      <c r="O18" s="19">
        <v>703.4618603154169</v>
      </c>
      <c r="P18" s="19">
        <v>816.2515413070283</v>
      </c>
      <c r="Q18" s="19" t="s">
        <v>70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"/>
      <c r="AE18" s="19"/>
      <c r="AF18" s="19"/>
      <c r="AG18" s="19"/>
      <c r="AH18" s="19"/>
      <c r="AI18" s="19"/>
      <c r="AJ18" s="19"/>
      <c r="AK18" s="19"/>
      <c r="AL18" s="19"/>
      <c r="AM18" s="19">
        <f>SUM(D18:AL18)</f>
        <v>3579.8013876004584</v>
      </c>
      <c r="AN18" s="29">
        <f>SUMIF(AP18:BH18,"&gt;0")</f>
        <v>3579.8013876004584</v>
      </c>
      <c r="AO18" s="22">
        <f t="shared" si="0"/>
      </c>
      <c r="AP18" s="16">
        <f t="shared" si="1"/>
        <v>817.594996090696</v>
      </c>
      <c r="AQ18" s="16">
        <f t="shared" si="2"/>
        <v>816.2515413070283</v>
      </c>
      <c r="AR18" s="16">
        <f t="shared" si="3"/>
        <v>717.3189734188819</v>
      </c>
      <c r="AS18" s="16">
        <f t="shared" si="4"/>
        <v>703.4618603154169</v>
      </c>
      <c r="AT18" s="16">
        <f t="shared" si="5"/>
        <v>525.1740164684355</v>
      </c>
      <c r="AU18" s="16" t="e">
        <f t="shared" si="6"/>
        <v>#NUM!</v>
      </c>
      <c r="AV18" s="16" t="e">
        <f t="shared" si="7"/>
        <v>#NUM!</v>
      </c>
      <c r="AW18" s="16" t="e">
        <f t="shared" si="8"/>
        <v>#NUM!</v>
      </c>
      <c r="AX18" s="16" t="e">
        <f t="shared" si="9"/>
        <v>#NUM!</v>
      </c>
      <c r="AY18" s="16" t="e">
        <f t="shared" si="10"/>
        <v>#NUM!</v>
      </c>
      <c r="AZ18" s="16" t="e">
        <f t="shared" si="11"/>
        <v>#NUM!</v>
      </c>
      <c r="BA18" s="16" t="e">
        <f t="shared" si="12"/>
        <v>#NUM!</v>
      </c>
      <c r="BB18" s="16" t="e">
        <f t="shared" si="13"/>
        <v>#NUM!</v>
      </c>
      <c r="BC18" s="16" t="e">
        <f t="shared" si="14"/>
        <v>#NUM!</v>
      </c>
      <c r="BD18" s="16" t="e">
        <f t="shared" si="15"/>
        <v>#NUM!</v>
      </c>
      <c r="BE18" s="16" t="e">
        <f t="shared" si="16"/>
        <v>#NUM!</v>
      </c>
      <c r="BF18" s="16" t="e">
        <f t="shared" si="17"/>
        <v>#NUM!</v>
      </c>
      <c r="BG18" s="16" t="e">
        <f t="shared" si="18"/>
        <v>#NUM!</v>
      </c>
      <c r="BH18" s="16" t="e">
        <f t="shared" si="19"/>
        <v>#NUM!</v>
      </c>
      <c r="BI18" s="13" t="s">
        <v>49</v>
      </c>
      <c r="BJ18" s="20" t="e">
        <f>VLOOKUP(B18,prot!A:I,9,FALSE)</f>
        <v>#N/A</v>
      </c>
      <c r="BK18" s="10" t="b">
        <f t="shared" si="20"/>
        <v>1</v>
      </c>
      <c r="BL18" s="9">
        <f t="shared" si="21"/>
        <v>0</v>
      </c>
    </row>
    <row r="19" spans="1:64" ht="13.5" customHeight="1">
      <c r="A19" s="7">
        <v>15</v>
      </c>
      <c r="B19" s="4" t="s">
        <v>45</v>
      </c>
      <c r="C19" s="4">
        <v>1974</v>
      </c>
      <c r="D19" s="19" t="s">
        <v>70</v>
      </c>
      <c r="E19" s="19" t="s">
        <v>70</v>
      </c>
      <c r="F19" s="39" t="s">
        <v>70</v>
      </c>
      <c r="G19" s="39" t="s">
        <v>70</v>
      </c>
      <c r="H19" s="19" t="s">
        <v>70</v>
      </c>
      <c r="I19" s="19" t="s">
        <v>70</v>
      </c>
      <c r="J19" s="19" t="s">
        <v>70</v>
      </c>
      <c r="K19" s="19" t="s">
        <v>70</v>
      </c>
      <c r="L19" s="19" t="s">
        <v>70</v>
      </c>
      <c r="M19" s="19">
        <v>845.7180984153463</v>
      </c>
      <c r="N19" s="19"/>
      <c r="O19" s="19">
        <v>774.6432748538011</v>
      </c>
      <c r="P19" s="19">
        <v>788.9872173058014</v>
      </c>
      <c r="Q19" s="19">
        <v>971.3835457705679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"/>
      <c r="AE19" s="19"/>
      <c r="AF19" s="19"/>
      <c r="AG19" s="19"/>
      <c r="AH19" s="19"/>
      <c r="AI19" s="19"/>
      <c r="AJ19" s="19"/>
      <c r="AK19" s="19"/>
      <c r="AL19" s="19"/>
      <c r="AM19" s="19">
        <f>SUM(D19:AL19)</f>
        <v>3380.7321363455167</v>
      </c>
      <c r="AN19" s="29">
        <f>SUMIF(AP19:BH19,"&gt;0")</f>
        <v>3380.7321363455167</v>
      </c>
      <c r="AO19" s="22">
        <f t="shared" si="0"/>
      </c>
      <c r="AP19" s="16">
        <f t="shared" si="1"/>
        <v>971.3835457705679</v>
      </c>
      <c r="AQ19" s="16">
        <f t="shared" si="2"/>
        <v>845.7180984153463</v>
      </c>
      <c r="AR19" s="16">
        <f t="shared" si="3"/>
        <v>788.9872173058014</v>
      </c>
      <c r="AS19" s="16">
        <f t="shared" si="4"/>
        <v>774.6432748538011</v>
      </c>
      <c r="AT19" s="16" t="e">
        <f t="shared" si="5"/>
        <v>#NUM!</v>
      </c>
      <c r="AU19" s="16" t="e">
        <f t="shared" si="6"/>
        <v>#NUM!</v>
      </c>
      <c r="AV19" s="16" t="e">
        <f t="shared" si="7"/>
        <v>#NUM!</v>
      </c>
      <c r="AW19" s="16" t="e">
        <f t="shared" si="8"/>
        <v>#NUM!</v>
      </c>
      <c r="AX19" s="16" t="e">
        <f t="shared" si="9"/>
        <v>#NUM!</v>
      </c>
      <c r="AY19" s="16" t="e">
        <f t="shared" si="10"/>
        <v>#NUM!</v>
      </c>
      <c r="AZ19" s="16" t="e">
        <f t="shared" si="11"/>
        <v>#NUM!</v>
      </c>
      <c r="BA19" s="16" t="e">
        <f t="shared" si="12"/>
        <v>#NUM!</v>
      </c>
      <c r="BB19" s="16" t="e">
        <f t="shared" si="13"/>
        <v>#NUM!</v>
      </c>
      <c r="BC19" s="16" t="e">
        <f t="shared" si="14"/>
        <v>#NUM!</v>
      </c>
      <c r="BD19" s="16" t="e">
        <f t="shared" si="15"/>
        <v>#NUM!</v>
      </c>
      <c r="BE19" s="16" t="e">
        <f t="shared" si="16"/>
        <v>#NUM!</v>
      </c>
      <c r="BF19" s="16" t="e">
        <f t="shared" si="17"/>
        <v>#NUM!</v>
      </c>
      <c r="BG19" s="16" t="e">
        <f t="shared" si="18"/>
        <v>#NUM!</v>
      </c>
      <c r="BH19" s="16" t="e">
        <f t="shared" si="19"/>
        <v>#NUM!</v>
      </c>
      <c r="BI19" s="13" t="s">
        <v>49</v>
      </c>
      <c r="BJ19" s="20" t="e">
        <f>VLOOKUP(B19,prot!A:I,9,FALSE)</f>
        <v>#N/A</v>
      </c>
      <c r="BK19" s="10" t="b">
        <f t="shared" si="20"/>
        <v>1</v>
      </c>
      <c r="BL19" s="9">
        <f t="shared" si="21"/>
        <v>0</v>
      </c>
    </row>
    <row r="20" spans="1:64" ht="13.5" customHeight="1">
      <c r="A20" s="7">
        <v>16</v>
      </c>
      <c r="B20" s="4" t="s">
        <v>24</v>
      </c>
      <c r="C20" s="4">
        <v>1973</v>
      </c>
      <c r="D20" s="19" t="s">
        <v>70</v>
      </c>
      <c r="E20" s="19" t="s">
        <v>70</v>
      </c>
      <c r="F20" s="39" t="s">
        <v>70</v>
      </c>
      <c r="G20" s="39" t="s">
        <v>70</v>
      </c>
      <c r="H20" s="19" t="s">
        <v>70</v>
      </c>
      <c r="I20" s="19" t="s">
        <v>70</v>
      </c>
      <c r="J20" s="19" t="s">
        <v>70</v>
      </c>
      <c r="K20" s="19" t="s">
        <v>70</v>
      </c>
      <c r="L20" s="19">
        <v>857.0179372197312</v>
      </c>
      <c r="M20" s="19">
        <v>876.048027444254</v>
      </c>
      <c r="N20" s="19"/>
      <c r="O20" s="19">
        <v>789.5739644970415</v>
      </c>
      <c r="P20" s="19">
        <v>830.0898587933249</v>
      </c>
      <c r="Q20" s="19" t="s">
        <v>70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"/>
      <c r="AE20" s="19"/>
      <c r="AF20" s="19"/>
      <c r="AG20" s="19"/>
      <c r="AH20" s="19"/>
      <c r="AI20" s="19"/>
      <c r="AJ20" s="19"/>
      <c r="AK20" s="19"/>
      <c r="AL20" s="19"/>
      <c r="AM20" s="19">
        <f>SUM(D20:AL20)</f>
        <v>3352.7297879543517</v>
      </c>
      <c r="AN20" s="29">
        <f>SUMIF(AP20:BH20,"&gt;0")</f>
        <v>3352.729787954351</v>
      </c>
      <c r="AO20" s="22">
        <f t="shared" si="0"/>
      </c>
      <c r="AP20" s="16">
        <f t="shared" si="1"/>
        <v>876.048027444254</v>
      </c>
      <c r="AQ20" s="16">
        <f t="shared" si="2"/>
        <v>857.0179372197312</v>
      </c>
      <c r="AR20" s="16">
        <f t="shared" si="3"/>
        <v>830.0898587933249</v>
      </c>
      <c r="AS20" s="16">
        <f t="shared" si="4"/>
        <v>789.5739644970415</v>
      </c>
      <c r="AT20" s="16" t="e">
        <f t="shared" si="5"/>
        <v>#NUM!</v>
      </c>
      <c r="AU20" s="16" t="e">
        <f t="shared" si="6"/>
        <v>#NUM!</v>
      </c>
      <c r="AV20" s="16" t="e">
        <f t="shared" si="7"/>
        <v>#NUM!</v>
      </c>
      <c r="AW20" s="16" t="e">
        <f t="shared" si="8"/>
        <v>#NUM!</v>
      </c>
      <c r="AX20" s="16" t="e">
        <f t="shared" si="9"/>
        <v>#NUM!</v>
      </c>
      <c r="AY20" s="16" t="e">
        <f t="shared" si="10"/>
        <v>#NUM!</v>
      </c>
      <c r="AZ20" s="16" t="e">
        <f t="shared" si="11"/>
        <v>#NUM!</v>
      </c>
      <c r="BA20" s="16" t="e">
        <f t="shared" si="12"/>
        <v>#NUM!</v>
      </c>
      <c r="BB20" s="16" t="e">
        <f t="shared" si="13"/>
        <v>#NUM!</v>
      </c>
      <c r="BC20" s="16" t="e">
        <f t="shared" si="14"/>
        <v>#NUM!</v>
      </c>
      <c r="BD20" s="16" t="e">
        <f t="shared" si="15"/>
        <v>#NUM!</v>
      </c>
      <c r="BE20" s="16" t="e">
        <f t="shared" si="16"/>
        <v>#NUM!</v>
      </c>
      <c r="BF20" s="16" t="e">
        <f t="shared" si="17"/>
        <v>#NUM!</v>
      </c>
      <c r="BG20" s="16" t="e">
        <f t="shared" si="18"/>
        <v>#NUM!</v>
      </c>
      <c r="BH20" s="16" t="e">
        <f t="shared" si="19"/>
        <v>#NUM!</v>
      </c>
      <c r="BI20" s="13" t="s">
        <v>49</v>
      </c>
      <c r="BJ20" s="20" t="e">
        <f>VLOOKUP(B20,prot!A:I,9,FALSE)</f>
        <v>#N/A</v>
      </c>
      <c r="BK20" s="10" t="b">
        <f t="shared" si="20"/>
        <v>1</v>
      </c>
      <c r="BL20" s="9">
        <f t="shared" si="21"/>
        <v>0</v>
      </c>
    </row>
    <row r="21" spans="1:64" ht="13.5" customHeight="1">
      <c r="A21" s="7">
        <v>17</v>
      </c>
      <c r="B21" s="4" t="s">
        <v>47</v>
      </c>
      <c r="C21" s="4">
        <v>1970</v>
      </c>
      <c r="D21" s="19" t="s">
        <v>70</v>
      </c>
      <c r="E21" s="19" t="s">
        <v>70</v>
      </c>
      <c r="F21" s="39">
        <v>787.918573943662</v>
      </c>
      <c r="G21" s="39">
        <v>1024.4059171597635</v>
      </c>
      <c r="H21" s="19" t="s">
        <v>70</v>
      </c>
      <c r="I21" s="19" t="s">
        <v>70</v>
      </c>
      <c r="J21" s="19" t="s">
        <v>70</v>
      </c>
      <c r="K21" s="19" t="s">
        <v>70</v>
      </c>
      <c r="L21" s="19" t="s">
        <v>70</v>
      </c>
      <c r="M21" s="19" t="s">
        <v>70</v>
      </c>
      <c r="N21" s="19"/>
      <c r="O21" s="19">
        <v>635.180470793374</v>
      </c>
      <c r="P21" s="19">
        <v>793.7410071942447</v>
      </c>
      <c r="Q21" s="19" t="s">
        <v>70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"/>
      <c r="AE21" s="19"/>
      <c r="AF21" s="19"/>
      <c r="AG21" s="19"/>
      <c r="AH21" s="19"/>
      <c r="AI21" s="19"/>
      <c r="AJ21" s="19"/>
      <c r="AK21" s="19"/>
      <c r="AL21" s="19"/>
      <c r="AM21" s="19">
        <f>SUM(D21:AL21)</f>
        <v>3241.2459690910437</v>
      </c>
      <c r="AN21" s="29">
        <f>SUMIF(AP21:BH21,"&gt;0")</f>
        <v>3241.245969091044</v>
      </c>
      <c r="AO21" s="22">
        <f t="shared" si="0"/>
      </c>
      <c r="AP21" s="16">
        <f t="shared" si="1"/>
        <v>1024.4059171597635</v>
      </c>
      <c r="AQ21" s="16">
        <f t="shared" si="2"/>
        <v>793.7410071942447</v>
      </c>
      <c r="AR21" s="16">
        <f t="shared" si="3"/>
        <v>787.918573943662</v>
      </c>
      <c r="AS21" s="16">
        <f t="shared" si="4"/>
        <v>635.180470793374</v>
      </c>
      <c r="AT21" s="16" t="e">
        <f t="shared" si="5"/>
        <v>#NUM!</v>
      </c>
      <c r="AU21" s="16" t="e">
        <f t="shared" si="6"/>
        <v>#NUM!</v>
      </c>
      <c r="AV21" s="16" t="e">
        <f t="shared" si="7"/>
        <v>#NUM!</v>
      </c>
      <c r="AW21" s="16" t="e">
        <f t="shared" si="8"/>
        <v>#NUM!</v>
      </c>
      <c r="AX21" s="16" t="e">
        <f t="shared" si="9"/>
        <v>#NUM!</v>
      </c>
      <c r="AY21" s="16" t="e">
        <f t="shared" si="10"/>
        <v>#NUM!</v>
      </c>
      <c r="AZ21" s="16" t="e">
        <f t="shared" si="11"/>
        <v>#NUM!</v>
      </c>
      <c r="BA21" s="16" t="e">
        <f t="shared" si="12"/>
        <v>#NUM!</v>
      </c>
      <c r="BB21" s="16" t="e">
        <f t="shared" si="13"/>
        <v>#NUM!</v>
      </c>
      <c r="BC21" s="16" t="e">
        <f t="shared" si="14"/>
        <v>#NUM!</v>
      </c>
      <c r="BD21" s="16" t="e">
        <f t="shared" si="15"/>
        <v>#NUM!</v>
      </c>
      <c r="BE21" s="16" t="e">
        <f t="shared" si="16"/>
        <v>#NUM!</v>
      </c>
      <c r="BF21" s="16" t="e">
        <f t="shared" si="17"/>
        <v>#NUM!</v>
      </c>
      <c r="BG21" s="16" t="e">
        <f t="shared" si="18"/>
        <v>#NUM!</v>
      </c>
      <c r="BH21" s="16" t="e">
        <f t="shared" si="19"/>
        <v>#NUM!</v>
      </c>
      <c r="BI21" s="13" t="s">
        <v>49</v>
      </c>
      <c r="BJ21" s="20" t="e">
        <f>VLOOKUP(B21,prot!A:I,9,FALSE)</f>
        <v>#N/A</v>
      </c>
      <c r="BK21" s="10" t="b">
        <f t="shared" si="20"/>
        <v>1</v>
      </c>
      <c r="BL21" s="9">
        <f t="shared" si="21"/>
        <v>0</v>
      </c>
    </row>
    <row r="22" spans="1:64" ht="13.5" customHeight="1">
      <c r="A22" s="7">
        <v>18</v>
      </c>
      <c r="B22" s="1" t="s">
        <v>114</v>
      </c>
      <c r="C22" s="1">
        <v>1983</v>
      </c>
      <c r="D22" s="19" t="s">
        <v>70</v>
      </c>
      <c r="E22" s="19" t="s">
        <v>70</v>
      </c>
      <c r="F22" s="39" t="s">
        <v>70</v>
      </c>
      <c r="G22" s="39" t="s">
        <v>70</v>
      </c>
      <c r="H22" s="19" t="s">
        <v>70</v>
      </c>
      <c r="I22" s="19" t="s">
        <v>70</v>
      </c>
      <c r="J22" s="19" t="s">
        <v>70</v>
      </c>
      <c r="K22" s="19" t="s">
        <v>70</v>
      </c>
      <c r="L22" s="19">
        <v>822.5689655172413</v>
      </c>
      <c r="M22" s="19">
        <v>726.344094189138</v>
      </c>
      <c r="N22" s="19"/>
      <c r="O22" s="19">
        <v>737.7807308970101</v>
      </c>
      <c r="P22" s="19">
        <v>856.2093352192363</v>
      </c>
      <c r="Q22" s="19" t="s">
        <v>70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"/>
      <c r="AE22" s="19"/>
      <c r="AF22" s="19"/>
      <c r="AG22" s="19"/>
      <c r="AH22" s="19"/>
      <c r="AI22" s="19"/>
      <c r="AJ22" s="19"/>
      <c r="AK22" s="19"/>
      <c r="AL22" s="19"/>
      <c r="AM22" s="19">
        <f>SUM(D22:AL22)</f>
        <v>3142.903125822626</v>
      </c>
      <c r="AN22" s="29">
        <f>SUMIF(AP22:BH22,"&gt;0")</f>
        <v>3142.903125822626</v>
      </c>
      <c r="AO22" s="22">
        <f t="shared" si="0"/>
      </c>
      <c r="AP22" s="16">
        <f t="shared" si="1"/>
        <v>856.2093352192363</v>
      </c>
      <c r="AQ22" s="16">
        <f t="shared" si="2"/>
        <v>822.5689655172413</v>
      </c>
      <c r="AR22" s="16">
        <f t="shared" si="3"/>
        <v>737.7807308970101</v>
      </c>
      <c r="AS22" s="16">
        <f t="shared" si="4"/>
        <v>726.344094189138</v>
      </c>
      <c r="AT22" s="16" t="e">
        <f t="shared" si="5"/>
        <v>#NUM!</v>
      </c>
      <c r="AU22" s="16" t="e">
        <f t="shared" si="6"/>
        <v>#NUM!</v>
      </c>
      <c r="AV22" s="16" t="e">
        <f t="shared" si="7"/>
        <v>#NUM!</v>
      </c>
      <c r="AW22" s="16" t="e">
        <f t="shared" si="8"/>
        <v>#NUM!</v>
      </c>
      <c r="AX22" s="16" t="e">
        <f t="shared" si="9"/>
        <v>#NUM!</v>
      </c>
      <c r="AY22" s="16" t="e">
        <f t="shared" si="10"/>
        <v>#NUM!</v>
      </c>
      <c r="AZ22" s="16" t="e">
        <f t="shared" si="11"/>
        <v>#NUM!</v>
      </c>
      <c r="BA22" s="16" t="e">
        <f t="shared" si="12"/>
        <v>#NUM!</v>
      </c>
      <c r="BB22" s="16" t="e">
        <f t="shared" si="13"/>
        <v>#NUM!</v>
      </c>
      <c r="BC22" s="16" t="e">
        <f t="shared" si="14"/>
        <v>#NUM!</v>
      </c>
      <c r="BD22" s="16" t="e">
        <f t="shared" si="15"/>
        <v>#NUM!</v>
      </c>
      <c r="BE22" s="16" t="e">
        <f t="shared" si="16"/>
        <v>#NUM!</v>
      </c>
      <c r="BF22" s="16" t="e">
        <f t="shared" si="17"/>
        <v>#NUM!</v>
      </c>
      <c r="BG22" s="16" t="e">
        <f t="shared" si="18"/>
        <v>#NUM!</v>
      </c>
      <c r="BH22" s="16" t="e">
        <f t="shared" si="19"/>
        <v>#NUM!</v>
      </c>
      <c r="BI22" s="13" t="s">
        <v>49</v>
      </c>
      <c r="BJ22" s="20" t="e">
        <f>VLOOKUP(B22,prot!A:I,9,FALSE)</f>
        <v>#N/A</v>
      </c>
      <c r="BK22" s="10" t="b">
        <f t="shared" si="20"/>
        <v>1</v>
      </c>
      <c r="BL22" s="9">
        <f t="shared" si="21"/>
        <v>0</v>
      </c>
    </row>
    <row r="23" spans="1:64" ht="13.5" customHeight="1">
      <c r="A23" s="7">
        <v>19</v>
      </c>
      <c r="B23" s="4" t="s">
        <v>89</v>
      </c>
      <c r="C23" s="4">
        <v>1970</v>
      </c>
      <c r="D23" s="19" t="s">
        <v>70</v>
      </c>
      <c r="E23" s="19" t="s">
        <v>70</v>
      </c>
      <c r="F23" s="39" t="s">
        <v>70</v>
      </c>
      <c r="G23" s="39" t="s">
        <v>70</v>
      </c>
      <c r="H23" s="19" t="s">
        <v>70</v>
      </c>
      <c r="I23" s="19" t="s">
        <v>70</v>
      </c>
      <c r="J23" s="19" t="s">
        <v>70</v>
      </c>
      <c r="K23" s="19" t="s">
        <v>70</v>
      </c>
      <c r="L23" s="19">
        <v>778.3142715067132</v>
      </c>
      <c r="M23" s="19">
        <v>845.6967246259605</v>
      </c>
      <c r="N23" s="19"/>
      <c r="O23" s="19" t="s">
        <v>70</v>
      </c>
      <c r="P23" s="19">
        <v>742.1300448430493</v>
      </c>
      <c r="Q23" s="19">
        <v>714.9067603886708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"/>
      <c r="AE23" s="19"/>
      <c r="AF23" s="19"/>
      <c r="AG23" s="19"/>
      <c r="AH23" s="19"/>
      <c r="AI23" s="19"/>
      <c r="AJ23" s="19"/>
      <c r="AK23" s="19"/>
      <c r="AL23" s="19"/>
      <c r="AM23" s="19">
        <f>SUM(D23:AL23)</f>
        <v>3081.047801364394</v>
      </c>
      <c r="AN23" s="29">
        <f>SUMIF(AP23:BH23,"&gt;0")</f>
        <v>3081.047801364394</v>
      </c>
      <c r="AO23" s="22">
        <f t="shared" si="0"/>
      </c>
      <c r="AP23" s="16">
        <f t="shared" si="1"/>
        <v>845.6967246259605</v>
      </c>
      <c r="AQ23" s="16">
        <f t="shared" si="2"/>
        <v>778.3142715067132</v>
      </c>
      <c r="AR23" s="16">
        <f t="shared" si="3"/>
        <v>742.1300448430493</v>
      </c>
      <c r="AS23" s="16">
        <f t="shared" si="4"/>
        <v>714.9067603886708</v>
      </c>
      <c r="AT23" s="16" t="e">
        <f t="shared" si="5"/>
        <v>#NUM!</v>
      </c>
      <c r="AU23" s="16" t="e">
        <f t="shared" si="6"/>
        <v>#NUM!</v>
      </c>
      <c r="AV23" s="16" t="e">
        <f t="shared" si="7"/>
        <v>#NUM!</v>
      </c>
      <c r="AW23" s="16" t="e">
        <f t="shared" si="8"/>
        <v>#NUM!</v>
      </c>
      <c r="AX23" s="16" t="e">
        <f t="shared" si="9"/>
        <v>#NUM!</v>
      </c>
      <c r="AY23" s="16" t="e">
        <f t="shared" si="10"/>
        <v>#NUM!</v>
      </c>
      <c r="AZ23" s="16" t="e">
        <f t="shared" si="11"/>
        <v>#NUM!</v>
      </c>
      <c r="BA23" s="16" t="e">
        <f t="shared" si="12"/>
        <v>#NUM!</v>
      </c>
      <c r="BB23" s="16" t="e">
        <f t="shared" si="13"/>
        <v>#NUM!</v>
      </c>
      <c r="BC23" s="16" t="e">
        <f t="shared" si="14"/>
        <v>#NUM!</v>
      </c>
      <c r="BD23" s="16" t="e">
        <f t="shared" si="15"/>
        <v>#NUM!</v>
      </c>
      <c r="BE23" s="16" t="e">
        <f t="shared" si="16"/>
        <v>#NUM!</v>
      </c>
      <c r="BF23" s="16" t="e">
        <f t="shared" si="17"/>
        <v>#NUM!</v>
      </c>
      <c r="BG23" s="16" t="e">
        <f t="shared" si="18"/>
        <v>#NUM!</v>
      </c>
      <c r="BH23" s="16" t="e">
        <f t="shared" si="19"/>
        <v>#NUM!</v>
      </c>
      <c r="BI23" s="13" t="s">
        <v>49</v>
      </c>
      <c r="BJ23" s="20" t="e">
        <f>VLOOKUP(B23,prot!A:I,9,FALSE)</f>
        <v>#N/A</v>
      </c>
      <c r="BK23" s="10" t="b">
        <f t="shared" si="20"/>
        <v>1</v>
      </c>
      <c r="BL23" s="9">
        <f t="shared" si="21"/>
        <v>0</v>
      </c>
    </row>
    <row r="24" spans="1:64" ht="12.75">
      <c r="A24" s="7">
        <v>20</v>
      </c>
      <c r="B24" s="4" t="s">
        <v>94</v>
      </c>
      <c r="C24" s="1">
        <v>1977</v>
      </c>
      <c r="D24" s="19" t="s">
        <v>70</v>
      </c>
      <c r="E24" s="19" t="s">
        <v>70</v>
      </c>
      <c r="F24" s="39" t="s">
        <v>70</v>
      </c>
      <c r="G24" s="39" t="s">
        <v>70</v>
      </c>
      <c r="H24" s="19" t="s">
        <v>70</v>
      </c>
      <c r="I24" s="19">
        <v>801.9634972034147</v>
      </c>
      <c r="J24" s="19" t="s">
        <v>70</v>
      </c>
      <c r="K24" s="19" t="s">
        <v>70</v>
      </c>
      <c r="L24" s="19">
        <v>1007.9206241519674</v>
      </c>
      <c r="M24" s="19">
        <v>616.5093167701864</v>
      </c>
      <c r="N24" s="19"/>
      <c r="O24" s="19" t="s">
        <v>70</v>
      </c>
      <c r="P24" s="19" t="s">
        <v>70</v>
      </c>
      <c r="Q24" s="19" t="s">
        <v>70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"/>
      <c r="AE24" s="19"/>
      <c r="AF24" s="19"/>
      <c r="AG24" s="19"/>
      <c r="AH24" s="19"/>
      <c r="AI24" s="19"/>
      <c r="AJ24" s="19"/>
      <c r="AK24" s="19"/>
      <c r="AL24" s="19"/>
      <c r="AM24" s="19">
        <f>SUM(D24:AL24)</f>
        <v>2426.3934381255685</v>
      </c>
      <c r="AN24" s="29">
        <f>SUMIF(AP24:BH24,"&gt;0")</f>
        <v>2426.3934381255685</v>
      </c>
      <c r="AO24" s="22">
        <f t="shared" si="0"/>
      </c>
      <c r="AP24" s="16">
        <f t="shared" si="1"/>
        <v>1007.9206241519674</v>
      </c>
      <c r="AQ24" s="16">
        <f t="shared" si="2"/>
        <v>801.9634972034147</v>
      </c>
      <c r="AR24" s="16">
        <f t="shared" si="3"/>
        <v>616.5093167701864</v>
      </c>
      <c r="AS24" s="16" t="e">
        <f t="shared" si="4"/>
        <v>#NUM!</v>
      </c>
      <c r="AT24" s="16" t="e">
        <f t="shared" si="5"/>
        <v>#NUM!</v>
      </c>
      <c r="AU24" s="16" t="e">
        <f t="shared" si="6"/>
        <v>#NUM!</v>
      </c>
      <c r="AV24" s="16" t="e">
        <f t="shared" si="7"/>
        <v>#NUM!</v>
      </c>
      <c r="AW24" s="16" t="e">
        <f t="shared" si="8"/>
        <v>#NUM!</v>
      </c>
      <c r="AX24" s="16" t="e">
        <f t="shared" si="9"/>
        <v>#NUM!</v>
      </c>
      <c r="AY24" s="16" t="e">
        <f t="shared" si="10"/>
        <v>#NUM!</v>
      </c>
      <c r="AZ24" s="16" t="e">
        <f t="shared" si="11"/>
        <v>#NUM!</v>
      </c>
      <c r="BA24" s="16" t="e">
        <f t="shared" si="12"/>
        <v>#NUM!</v>
      </c>
      <c r="BB24" s="16" t="e">
        <f t="shared" si="13"/>
        <v>#NUM!</v>
      </c>
      <c r="BC24" s="16" t="e">
        <f t="shared" si="14"/>
        <v>#NUM!</v>
      </c>
      <c r="BD24" s="16" t="e">
        <f t="shared" si="15"/>
        <v>#NUM!</v>
      </c>
      <c r="BE24" s="16" t="e">
        <f t="shared" si="16"/>
        <v>#NUM!</v>
      </c>
      <c r="BF24" s="16" t="e">
        <f t="shared" si="17"/>
        <v>#NUM!</v>
      </c>
      <c r="BG24" s="16" t="e">
        <f t="shared" si="18"/>
        <v>#NUM!</v>
      </c>
      <c r="BH24" s="16" t="e">
        <f t="shared" si="19"/>
        <v>#NUM!</v>
      </c>
      <c r="BI24" s="13" t="s">
        <v>49</v>
      </c>
      <c r="BJ24" s="20" t="e">
        <f>VLOOKUP(B24,prot!A:I,9,FALSE)</f>
        <v>#N/A</v>
      </c>
      <c r="BK24" s="10" t="b">
        <f t="shared" si="20"/>
        <v>1</v>
      </c>
      <c r="BL24" s="9">
        <f t="shared" si="21"/>
        <v>0</v>
      </c>
    </row>
    <row r="25" spans="1:64" ht="12.75">
      <c r="A25" s="7">
        <v>21</v>
      </c>
      <c r="B25" s="1" t="s">
        <v>91</v>
      </c>
      <c r="C25" s="4">
        <v>1986</v>
      </c>
      <c r="D25" s="19">
        <v>743.8165817508105</v>
      </c>
      <c r="E25" s="19" t="s">
        <v>70</v>
      </c>
      <c r="F25" s="39" t="s">
        <v>70</v>
      </c>
      <c r="G25" s="39" t="s">
        <v>70</v>
      </c>
      <c r="H25" s="19">
        <v>715.3550512445095</v>
      </c>
      <c r="I25" s="19">
        <v>743.4762589928057</v>
      </c>
      <c r="J25" s="19" t="s">
        <v>70</v>
      </c>
      <c r="K25" s="19" t="s">
        <v>70</v>
      </c>
      <c r="L25" s="19" t="s">
        <v>70</v>
      </c>
      <c r="M25" s="19" t="s">
        <v>70</v>
      </c>
      <c r="N25" s="19"/>
      <c r="O25" s="19" t="s">
        <v>70</v>
      </c>
      <c r="P25" s="19" t="s">
        <v>70</v>
      </c>
      <c r="Q25" s="19" t="s">
        <v>70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"/>
      <c r="AE25" s="19"/>
      <c r="AF25" s="19"/>
      <c r="AG25" s="19"/>
      <c r="AH25" s="19"/>
      <c r="AI25" s="19"/>
      <c r="AJ25" s="19"/>
      <c r="AK25" s="19"/>
      <c r="AL25" s="19"/>
      <c r="AM25" s="19">
        <f>SUM(D25:AL25)</f>
        <v>2202.6478919881256</v>
      </c>
      <c r="AN25" s="29">
        <f>SUMIF(AP25:BH25,"&gt;0")</f>
        <v>2202.6478919881256</v>
      </c>
      <c r="AO25" s="22">
        <f t="shared" si="0"/>
      </c>
      <c r="AP25" s="16">
        <f t="shared" si="1"/>
        <v>743.8165817508105</v>
      </c>
      <c r="AQ25" s="16">
        <f t="shared" si="2"/>
        <v>743.4762589928057</v>
      </c>
      <c r="AR25" s="16">
        <f t="shared" si="3"/>
        <v>715.3550512445095</v>
      </c>
      <c r="AS25" s="16" t="e">
        <f t="shared" si="4"/>
        <v>#NUM!</v>
      </c>
      <c r="AT25" s="16" t="e">
        <f t="shared" si="5"/>
        <v>#NUM!</v>
      </c>
      <c r="AU25" s="16" t="e">
        <f t="shared" si="6"/>
        <v>#NUM!</v>
      </c>
      <c r="AV25" s="16" t="e">
        <f t="shared" si="7"/>
        <v>#NUM!</v>
      </c>
      <c r="AW25" s="16" t="e">
        <f t="shared" si="8"/>
        <v>#NUM!</v>
      </c>
      <c r="AX25" s="16" t="e">
        <f t="shared" si="9"/>
        <v>#NUM!</v>
      </c>
      <c r="AY25" s="16" t="e">
        <f t="shared" si="10"/>
        <v>#NUM!</v>
      </c>
      <c r="AZ25" s="16" t="e">
        <f t="shared" si="11"/>
        <v>#NUM!</v>
      </c>
      <c r="BA25" s="16" t="e">
        <f t="shared" si="12"/>
        <v>#NUM!</v>
      </c>
      <c r="BB25" s="16" t="e">
        <f t="shared" si="13"/>
        <v>#NUM!</v>
      </c>
      <c r="BC25" s="16" t="e">
        <f t="shared" si="14"/>
        <v>#NUM!</v>
      </c>
      <c r="BD25" s="16" t="e">
        <f t="shared" si="15"/>
        <v>#NUM!</v>
      </c>
      <c r="BE25" s="16" t="e">
        <f t="shared" si="16"/>
        <v>#NUM!</v>
      </c>
      <c r="BF25" s="16" t="e">
        <f t="shared" si="17"/>
        <v>#NUM!</v>
      </c>
      <c r="BG25" s="16" t="e">
        <f t="shared" si="18"/>
        <v>#NUM!</v>
      </c>
      <c r="BH25" s="16" t="e">
        <f t="shared" si="19"/>
        <v>#NUM!</v>
      </c>
      <c r="BI25" s="13" t="s">
        <v>49</v>
      </c>
      <c r="BJ25" s="20" t="e">
        <f>VLOOKUP(B25,prot!A:I,9,FALSE)</f>
        <v>#N/A</v>
      </c>
      <c r="BK25" s="10" t="b">
        <f t="shared" si="20"/>
        <v>1</v>
      </c>
      <c r="BL25" s="9">
        <f t="shared" si="21"/>
        <v>0</v>
      </c>
    </row>
    <row r="26" spans="1:64" ht="13.5" customHeight="1">
      <c r="A26" s="7">
        <v>22</v>
      </c>
      <c r="B26" s="4" t="s">
        <v>25</v>
      </c>
      <c r="C26" s="4">
        <v>1966</v>
      </c>
      <c r="D26" s="19" t="s">
        <v>70</v>
      </c>
      <c r="E26" s="19" t="s">
        <v>70</v>
      </c>
      <c r="F26" s="39" t="s">
        <v>70</v>
      </c>
      <c r="G26" s="39" t="s">
        <v>70</v>
      </c>
      <c r="H26" s="19" t="s">
        <v>70</v>
      </c>
      <c r="I26" s="19" t="s">
        <v>70</v>
      </c>
      <c r="J26" s="19" t="s">
        <v>70</v>
      </c>
      <c r="K26" s="19" t="s">
        <v>70</v>
      </c>
      <c r="L26" s="19">
        <v>1109.5071868583161</v>
      </c>
      <c r="M26" s="19">
        <v>1018.799623706491</v>
      </c>
      <c r="N26" s="19"/>
      <c r="O26" s="19" t="s">
        <v>70</v>
      </c>
      <c r="P26" s="19" t="s">
        <v>70</v>
      </c>
      <c r="Q26" s="19" t="s">
        <v>70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"/>
      <c r="AE26" s="19"/>
      <c r="AF26" s="19"/>
      <c r="AG26" s="19"/>
      <c r="AH26" s="19"/>
      <c r="AI26" s="19"/>
      <c r="AJ26" s="19"/>
      <c r="AK26" s="19"/>
      <c r="AL26" s="19"/>
      <c r="AM26" s="19">
        <f>SUM(D26:AL26)</f>
        <v>2128.306810564807</v>
      </c>
      <c r="AN26" s="29">
        <f>SUMIF(AP26:BH26,"&gt;0")</f>
        <v>2128.306810564807</v>
      </c>
      <c r="AO26" s="22">
        <f t="shared" si="0"/>
      </c>
      <c r="AP26" s="16">
        <f t="shared" si="1"/>
        <v>1109.5071868583161</v>
      </c>
      <c r="AQ26" s="16">
        <f t="shared" si="2"/>
        <v>1018.799623706491</v>
      </c>
      <c r="AR26" s="16" t="e">
        <f t="shared" si="3"/>
        <v>#NUM!</v>
      </c>
      <c r="AS26" s="16" t="e">
        <f t="shared" si="4"/>
        <v>#NUM!</v>
      </c>
      <c r="AT26" s="16" t="e">
        <f t="shared" si="5"/>
        <v>#NUM!</v>
      </c>
      <c r="AU26" s="16" t="e">
        <f t="shared" si="6"/>
        <v>#NUM!</v>
      </c>
      <c r="AV26" s="16" t="e">
        <f t="shared" si="7"/>
        <v>#NUM!</v>
      </c>
      <c r="AW26" s="16" t="e">
        <f t="shared" si="8"/>
        <v>#NUM!</v>
      </c>
      <c r="AX26" s="16" t="e">
        <f t="shared" si="9"/>
        <v>#NUM!</v>
      </c>
      <c r="AY26" s="16" t="e">
        <f t="shared" si="10"/>
        <v>#NUM!</v>
      </c>
      <c r="AZ26" s="16" t="e">
        <f t="shared" si="11"/>
        <v>#NUM!</v>
      </c>
      <c r="BA26" s="16" t="e">
        <f t="shared" si="12"/>
        <v>#NUM!</v>
      </c>
      <c r="BB26" s="16" t="e">
        <f t="shared" si="13"/>
        <v>#NUM!</v>
      </c>
      <c r="BC26" s="16" t="e">
        <f t="shared" si="14"/>
        <v>#NUM!</v>
      </c>
      <c r="BD26" s="16" t="e">
        <f t="shared" si="15"/>
        <v>#NUM!</v>
      </c>
      <c r="BE26" s="16" t="e">
        <f t="shared" si="16"/>
        <v>#NUM!</v>
      </c>
      <c r="BF26" s="16" t="e">
        <f t="shared" si="17"/>
        <v>#NUM!</v>
      </c>
      <c r="BG26" s="16" t="e">
        <f t="shared" si="18"/>
        <v>#NUM!</v>
      </c>
      <c r="BH26" s="16" t="e">
        <f t="shared" si="19"/>
        <v>#NUM!</v>
      </c>
      <c r="BI26" s="13" t="s">
        <v>49</v>
      </c>
      <c r="BJ26" s="20" t="e">
        <f>VLOOKUP(B26,prot!A:I,9,FALSE)</f>
        <v>#N/A</v>
      </c>
      <c r="BK26" s="10" t="b">
        <f t="shared" si="20"/>
        <v>1</v>
      </c>
      <c r="BL26" s="9">
        <f t="shared" si="21"/>
        <v>0</v>
      </c>
    </row>
    <row r="27" spans="1:64" ht="13.5" customHeight="1">
      <c r="A27" s="7">
        <v>23</v>
      </c>
      <c r="B27" s="4" t="s">
        <v>61</v>
      </c>
      <c r="C27" s="4">
        <v>1977</v>
      </c>
      <c r="D27" s="19" t="s">
        <v>70</v>
      </c>
      <c r="E27" s="19">
        <v>658.6628367670364</v>
      </c>
      <c r="F27" s="39" t="s">
        <v>70</v>
      </c>
      <c r="G27" s="39" t="s">
        <v>70</v>
      </c>
      <c r="H27" s="19">
        <v>664.9806389157793</v>
      </c>
      <c r="I27" s="19">
        <v>736.6873985938344</v>
      </c>
      <c r="J27" s="19" t="s">
        <v>70</v>
      </c>
      <c r="K27" s="19" t="s">
        <v>70</v>
      </c>
      <c r="L27" s="19" t="s">
        <v>70</v>
      </c>
      <c r="M27" s="19" t="s">
        <v>70</v>
      </c>
      <c r="N27" s="19"/>
      <c r="O27" s="19" t="s">
        <v>70</v>
      </c>
      <c r="P27" s="19" t="s">
        <v>70</v>
      </c>
      <c r="Q27" s="19" t="s">
        <v>70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"/>
      <c r="AE27" s="19"/>
      <c r="AF27" s="19"/>
      <c r="AG27" s="19"/>
      <c r="AH27" s="19"/>
      <c r="AI27" s="19"/>
      <c r="AJ27" s="19"/>
      <c r="AK27" s="19"/>
      <c r="AL27" s="19"/>
      <c r="AM27" s="19">
        <f>SUM(D27:AL27)</f>
        <v>2060.3308742766503</v>
      </c>
      <c r="AN27" s="29">
        <f>SUMIF(AP27:BH27,"&gt;0")</f>
        <v>2060.3308742766503</v>
      </c>
      <c r="AO27" s="22">
        <f>IF(BL27=0,"",BL27)</f>
      </c>
      <c r="AP27" s="16">
        <f t="shared" si="1"/>
        <v>736.6873985938344</v>
      </c>
      <c r="AQ27" s="16">
        <f t="shared" si="2"/>
        <v>664.9806389157793</v>
      </c>
      <c r="AR27" s="16">
        <f t="shared" si="3"/>
        <v>658.6628367670364</v>
      </c>
      <c r="AS27" s="16" t="e">
        <f t="shared" si="4"/>
        <v>#NUM!</v>
      </c>
      <c r="AT27" s="16" t="e">
        <f t="shared" si="5"/>
        <v>#NUM!</v>
      </c>
      <c r="AU27" s="16" t="e">
        <f t="shared" si="6"/>
        <v>#NUM!</v>
      </c>
      <c r="AV27" s="16" t="e">
        <f t="shared" si="7"/>
        <v>#NUM!</v>
      </c>
      <c r="AW27" s="16" t="e">
        <f t="shared" si="8"/>
        <v>#NUM!</v>
      </c>
      <c r="AX27" s="16" t="e">
        <f t="shared" si="9"/>
        <v>#NUM!</v>
      </c>
      <c r="AY27" s="16" t="e">
        <f t="shared" si="10"/>
        <v>#NUM!</v>
      </c>
      <c r="AZ27" s="16" t="e">
        <f t="shared" si="11"/>
        <v>#NUM!</v>
      </c>
      <c r="BA27" s="16" t="e">
        <f t="shared" si="12"/>
        <v>#NUM!</v>
      </c>
      <c r="BB27" s="16" t="e">
        <f t="shared" si="13"/>
        <v>#NUM!</v>
      </c>
      <c r="BC27" s="16" t="e">
        <f t="shared" si="14"/>
        <v>#NUM!</v>
      </c>
      <c r="BD27" s="16" t="e">
        <f t="shared" si="15"/>
        <v>#NUM!</v>
      </c>
      <c r="BE27" s="16" t="e">
        <f t="shared" si="16"/>
        <v>#NUM!</v>
      </c>
      <c r="BF27" s="16" t="e">
        <f t="shared" si="17"/>
        <v>#NUM!</v>
      </c>
      <c r="BG27" s="16" t="e">
        <f t="shared" si="18"/>
        <v>#NUM!</v>
      </c>
      <c r="BH27" s="16" t="e">
        <f t="shared" si="19"/>
        <v>#NUM!</v>
      </c>
      <c r="BI27" s="13" t="s">
        <v>49</v>
      </c>
      <c r="BJ27" s="20" t="e">
        <f>VLOOKUP(B27,prot!A:I,9,FALSE)</f>
        <v>#N/A</v>
      </c>
      <c r="BK27" s="10" t="b">
        <f t="shared" si="20"/>
        <v>1</v>
      </c>
      <c r="BL27" s="9">
        <f t="shared" si="21"/>
        <v>0</v>
      </c>
    </row>
    <row r="28" spans="1:64" ht="13.5" customHeight="1">
      <c r="A28" s="7">
        <v>24</v>
      </c>
      <c r="B28" s="1" t="s">
        <v>163</v>
      </c>
      <c r="C28" s="1">
        <v>1974</v>
      </c>
      <c r="D28" s="19" t="s">
        <v>70</v>
      </c>
      <c r="E28" s="19" t="s">
        <v>70</v>
      </c>
      <c r="F28" s="39" t="s">
        <v>70</v>
      </c>
      <c r="G28" s="39" t="s">
        <v>70</v>
      </c>
      <c r="H28" s="19" t="s">
        <v>70</v>
      </c>
      <c r="I28" s="19" t="s">
        <v>70</v>
      </c>
      <c r="J28" s="19" t="s">
        <v>70</v>
      </c>
      <c r="K28" s="19" t="s">
        <v>70</v>
      </c>
      <c r="L28" s="19">
        <v>898.6145648312613</v>
      </c>
      <c r="M28" s="19">
        <v>964.8106565176024</v>
      </c>
      <c r="N28" s="19"/>
      <c r="O28" s="19" t="s">
        <v>70</v>
      </c>
      <c r="P28" s="19" t="s">
        <v>70</v>
      </c>
      <c r="Q28" s="19" t="s">
        <v>70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"/>
      <c r="AE28" s="19"/>
      <c r="AF28" s="19"/>
      <c r="AG28" s="19"/>
      <c r="AH28" s="19"/>
      <c r="AI28" s="19"/>
      <c r="AJ28" s="19"/>
      <c r="AK28" s="19"/>
      <c r="AL28" s="19"/>
      <c r="AM28" s="19">
        <f>SUM(D28:AL28)</f>
        <v>1863.4252213488637</v>
      </c>
      <c r="AN28" s="29">
        <f>SUMIF(AP28:BH28,"&gt;0")</f>
        <v>1863.4252213488637</v>
      </c>
      <c r="AO28" s="22">
        <f>IF(BL28=0,"",BL28)</f>
      </c>
      <c r="AP28" s="16">
        <f t="shared" si="1"/>
        <v>964.8106565176024</v>
      </c>
      <c r="AQ28" s="16">
        <f t="shared" si="2"/>
        <v>898.6145648312613</v>
      </c>
      <c r="AR28" s="16" t="e">
        <f t="shared" si="3"/>
        <v>#NUM!</v>
      </c>
      <c r="AS28" s="16" t="e">
        <f t="shared" si="4"/>
        <v>#NUM!</v>
      </c>
      <c r="AT28" s="16" t="e">
        <f t="shared" si="5"/>
        <v>#NUM!</v>
      </c>
      <c r="AU28" s="16" t="e">
        <f t="shared" si="6"/>
        <v>#NUM!</v>
      </c>
      <c r="AV28" s="16" t="e">
        <f t="shared" si="7"/>
        <v>#NUM!</v>
      </c>
      <c r="AW28" s="16" t="e">
        <f t="shared" si="8"/>
        <v>#NUM!</v>
      </c>
      <c r="AX28" s="16" t="e">
        <f t="shared" si="9"/>
        <v>#NUM!</v>
      </c>
      <c r="AY28" s="16" t="e">
        <f t="shared" si="10"/>
        <v>#NUM!</v>
      </c>
      <c r="AZ28" s="16" t="e">
        <f t="shared" si="11"/>
        <v>#NUM!</v>
      </c>
      <c r="BA28" s="16" t="e">
        <f t="shared" si="12"/>
        <v>#NUM!</v>
      </c>
      <c r="BB28" s="16" t="e">
        <f t="shared" si="13"/>
        <v>#NUM!</v>
      </c>
      <c r="BC28" s="16" t="e">
        <f t="shared" si="14"/>
        <v>#NUM!</v>
      </c>
      <c r="BD28" s="16" t="e">
        <f t="shared" si="15"/>
        <v>#NUM!</v>
      </c>
      <c r="BE28" s="16" t="e">
        <f t="shared" si="16"/>
        <v>#NUM!</v>
      </c>
      <c r="BF28" s="16" t="e">
        <f t="shared" si="17"/>
        <v>#NUM!</v>
      </c>
      <c r="BG28" s="16" t="e">
        <f t="shared" si="18"/>
        <v>#NUM!</v>
      </c>
      <c r="BH28" s="16" t="e">
        <f t="shared" si="19"/>
        <v>#NUM!</v>
      </c>
      <c r="BI28" s="13" t="s">
        <v>49</v>
      </c>
      <c r="BJ28" s="20" t="e">
        <f>VLOOKUP(B28,prot!A:I,9,FALSE)</f>
        <v>#N/A</v>
      </c>
      <c r="BK28" s="10" t="b">
        <f t="shared" si="20"/>
        <v>1</v>
      </c>
      <c r="BL28" s="9">
        <f t="shared" si="21"/>
        <v>0</v>
      </c>
    </row>
    <row r="29" spans="1:64" ht="13.5" customHeight="1">
      <c r="A29" s="7">
        <v>25</v>
      </c>
      <c r="B29" s="1" t="s">
        <v>13</v>
      </c>
      <c r="C29" s="4">
        <v>1971</v>
      </c>
      <c r="D29" s="19" t="s">
        <v>70</v>
      </c>
      <c r="E29" s="19" t="s">
        <v>70</v>
      </c>
      <c r="F29" s="39" t="s">
        <v>70</v>
      </c>
      <c r="G29" s="39" t="s">
        <v>70</v>
      </c>
      <c r="H29" s="19" t="s">
        <v>70</v>
      </c>
      <c r="I29" s="19" t="s">
        <v>70</v>
      </c>
      <c r="J29" s="19" t="s">
        <v>70</v>
      </c>
      <c r="K29" s="19" t="s">
        <v>70</v>
      </c>
      <c r="L29" s="19">
        <v>793.780674846626</v>
      </c>
      <c r="M29" s="19">
        <v>855.1657048639737</v>
      </c>
      <c r="N29" s="19"/>
      <c r="O29" s="19" t="s">
        <v>70</v>
      </c>
      <c r="P29" s="19" t="s">
        <v>70</v>
      </c>
      <c r="Q29" s="19" t="s">
        <v>70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"/>
      <c r="AE29" s="19"/>
      <c r="AF29" s="19"/>
      <c r="AG29" s="19"/>
      <c r="AH29" s="19"/>
      <c r="AI29" s="19"/>
      <c r="AJ29" s="19"/>
      <c r="AK29" s="19"/>
      <c r="AL29" s="19"/>
      <c r="AM29" s="19">
        <f>SUM(D29:AL29)</f>
        <v>1648.9463797105996</v>
      </c>
      <c r="AN29" s="29">
        <f>SUMIF(AP29:BH29,"&gt;0")</f>
        <v>1648.9463797105996</v>
      </c>
      <c r="AO29" s="22">
        <f>IF(BL29=0,"",BL29)</f>
      </c>
      <c r="AP29" s="16">
        <f t="shared" si="1"/>
        <v>855.1657048639737</v>
      </c>
      <c r="AQ29" s="16">
        <f t="shared" si="2"/>
        <v>793.780674846626</v>
      </c>
      <c r="AR29" s="16" t="e">
        <f t="shared" si="3"/>
        <v>#NUM!</v>
      </c>
      <c r="AS29" s="16" t="e">
        <f t="shared" si="4"/>
        <v>#NUM!</v>
      </c>
      <c r="AT29" s="16" t="e">
        <f t="shared" si="5"/>
        <v>#NUM!</v>
      </c>
      <c r="AU29" s="16" t="e">
        <f t="shared" si="6"/>
        <v>#NUM!</v>
      </c>
      <c r="AV29" s="16" t="e">
        <f t="shared" si="7"/>
        <v>#NUM!</v>
      </c>
      <c r="AW29" s="16" t="e">
        <f t="shared" si="8"/>
        <v>#NUM!</v>
      </c>
      <c r="AX29" s="16" t="e">
        <f t="shared" si="9"/>
        <v>#NUM!</v>
      </c>
      <c r="AY29" s="16" t="e">
        <f t="shared" si="10"/>
        <v>#NUM!</v>
      </c>
      <c r="AZ29" s="16" t="e">
        <f t="shared" si="11"/>
        <v>#NUM!</v>
      </c>
      <c r="BA29" s="16" t="e">
        <f t="shared" si="12"/>
        <v>#NUM!</v>
      </c>
      <c r="BB29" s="16" t="e">
        <f t="shared" si="13"/>
        <v>#NUM!</v>
      </c>
      <c r="BC29" s="16" t="e">
        <f t="shared" si="14"/>
        <v>#NUM!</v>
      </c>
      <c r="BD29" s="16" t="e">
        <f t="shared" si="15"/>
        <v>#NUM!</v>
      </c>
      <c r="BE29" s="16" t="e">
        <f t="shared" si="16"/>
        <v>#NUM!</v>
      </c>
      <c r="BF29" s="16" t="e">
        <f t="shared" si="17"/>
        <v>#NUM!</v>
      </c>
      <c r="BG29" s="16" t="e">
        <f t="shared" si="18"/>
        <v>#NUM!</v>
      </c>
      <c r="BH29" s="16" t="e">
        <f t="shared" si="19"/>
        <v>#NUM!</v>
      </c>
      <c r="BI29" s="13" t="s">
        <v>49</v>
      </c>
      <c r="BJ29" s="20" t="e">
        <f>VLOOKUP(B29,prot!A:I,9,FALSE)</f>
        <v>#N/A</v>
      </c>
      <c r="BK29" s="10" t="b">
        <f t="shared" si="20"/>
        <v>1</v>
      </c>
      <c r="BL29" s="9">
        <f t="shared" si="21"/>
        <v>0</v>
      </c>
    </row>
    <row r="30" spans="1:64" ht="13.5" customHeight="1">
      <c r="A30" s="7">
        <v>26</v>
      </c>
      <c r="B30" s="1" t="s">
        <v>170</v>
      </c>
      <c r="C30" s="1">
        <v>1967</v>
      </c>
      <c r="D30" s="19" t="s">
        <v>70</v>
      </c>
      <c r="E30" s="19" t="s">
        <v>70</v>
      </c>
      <c r="F30" s="39" t="s">
        <v>70</v>
      </c>
      <c r="G30" s="39" t="s">
        <v>70</v>
      </c>
      <c r="H30" s="19" t="s">
        <v>70</v>
      </c>
      <c r="I30" s="19" t="s">
        <v>70</v>
      </c>
      <c r="J30" s="19" t="s">
        <v>70</v>
      </c>
      <c r="K30" s="19" t="s">
        <v>70</v>
      </c>
      <c r="L30" s="19" t="s">
        <v>70</v>
      </c>
      <c r="M30" s="19" t="s">
        <v>70</v>
      </c>
      <c r="N30" s="19"/>
      <c r="O30" s="19">
        <v>631.4282498593135</v>
      </c>
      <c r="P30" s="19">
        <v>889.6335078534032</v>
      </c>
      <c r="Q30" s="19" t="s">
        <v>70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"/>
      <c r="AE30" s="19"/>
      <c r="AF30" s="19"/>
      <c r="AG30" s="19"/>
      <c r="AH30" s="19"/>
      <c r="AI30" s="19"/>
      <c r="AJ30" s="19"/>
      <c r="AK30" s="19"/>
      <c r="AL30" s="19"/>
      <c r="AM30" s="19">
        <f>SUM(D30:AL30)</f>
        <v>1521.0617577127168</v>
      </c>
      <c r="AN30" s="29">
        <f>SUMIF(AP30:BH30,"&gt;0")</f>
        <v>1521.0617577127168</v>
      </c>
      <c r="AO30" s="22">
        <f>IF(BL30=0,"",BL30)</f>
      </c>
      <c r="AP30" s="16">
        <f t="shared" si="1"/>
        <v>889.6335078534032</v>
      </c>
      <c r="AQ30" s="16">
        <f t="shared" si="2"/>
        <v>631.4282498593135</v>
      </c>
      <c r="AR30" s="16" t="e">
        <f t="shared" si="3"/>
        <v>#NUM!</v>
      </c>
      <c r="AS30" s="16" t="e">
        <f t="shared" si="4"/>
        <v>#NUM!</v>
      </c>
      <c r="AT30" s="16" t="e">
        <f t="shared" si="5"/>
        <v>#NUM!</v>
      </c>
      <c r="AU30" s="16" t="e">
        <f t="shared" si="6"/>
        <v>#NUM!</v>
      </c>
      <c r="AV30" s="16" t="e">
        <f t="shared" si="7"/>
        <v>#NUM!</v>
      </c>
      <c r="AW30" s="16" t="e">
        <f t="shared" si="8"/>
        <v>#NUM!</v>
      </c>
      <c r="AX30" s="16" t="e">
        <f t="shared" si="9"/>
        <v>#NUM!</v>
      </c>
      <c r="AY30" s="16" t="e">
        <f t="shared" si="10"/>
        <v>#NUM!</v>
      </c>
      <c r="AZ30" s="16" t="e">
        <f t="shared" si="11"/>
        <v>#NUM!</v>
      </c>
      <c r="BA30" s="16" t="e">
        <f t="shared" si="12"/>
        <v>#NUM!</v>
      </c>
      <c r="BB30" s="16" t="e">
        <f t="shared" si="13"/>
        <v>#NUM!</v>
      </c>
      <c r="BC30" s="16" t="e">
        <f t="shared" si="14"/>
        <v>#NUM!</v>
      </c>
      <c r="BD30" s="16" t="e">
        <f t="shared" si="15"/>
        <v>#NUM!</v>
      </c>
      <c r="BE30" s="16" t="e">
        <f t="shared" si="16"/>
        <v>#NUM!</v>
      </c>
      <c r="BF30" s="16" t="e">
        <f t="shared" si="17"/>
        <v>#NUM!</v>
      </c>
      <c r="BG30" s="16" t="e">
        <f t="shared" si="18"/>
        <v>#NUM!</v>
      </c>
      <c r="BH30" s="16" t="e">
        <f t="shared" si="19"/>
        <v>#NUM!</v>
      </c>
      <c r="BI30" s="13" t="s">
        <v>49</v>
      </c>
      <c r="BJ30" s="20" t="e">
        <f>VLOOKUP(B30,prot!A:I,9,FALSE)</f>
        <v>#N/A</v>
      </c>
      <c r="BK30" s="10" t="b">
        <f t="shared" si="20"/>
        <v>1</v>
      </c>
      <c r="BL30" s="9">
        <f t="shared" si="21"/>
        <v>0</v>
      </c>
    </row>
    <row r="31" spans="1:64" ht="13.5" customHeight="1">
      <c r="A31" s="7">
        <v>27</v>
      </c>
      <c r="B31" s="4" t="s">
        <v>19</v>
      </c>
      <c r="C31" s="4">
        <v>1971</v>
      </c>
      <c r="D31" s="19">
        <v>683.7982998454405</v>
      </c>
      <c r="E31" s="19">
        <v>575.1052631578948</v>
      </c>
      <c r="F31" s="39" t="s">
        <v>70</v>
      </c>
      <c r="G31" s="39" t="s">
        <v>70</v>
      </c>
      <c r="H31" s="19" t="s">
        <v>70</v>
      </c>
      <c r="I31" s="19" t="s">
        <v>70</v>
      </c>
      <c r="J31" s="19" t="s">
        <v>70</v>
      </c>
      <c r="K31" s="19" t="s">
        <v>70</v>
      </c>
      <c r="L31" s="19" t="s">
        <v>70</v>
      </c>
      <c r="M31" s="19" t="s">
        <v>70</v>
      </c>
      <c r="N31" s="19"/>
      <c r="O31" s="19" t="s">
        <v>70</v>
      </c>
      <c r="P31" s="19" t="s">
        <v>70</v>
      </c>
      <c r="Q31" s="19" t="s">
        <v>70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"/>
      <c r="AE31" s="19"/>
      <c r="AF31" s="19"/>
      <c r="AG31" s="19"/>
      <c r="AH31" s="19"/>
      <c r="AI31" s="19"/>
      <c r="AJ31" s="19"/>
      <c r="AK31" s="19"/>
      <c r="AL31" s="19"/>
      <c r="AM31" s="19">
        <f>SUM(D31:AL31)</f>
        <v>1258.9035630033354</v>
      </c>
      <c r="AN31" s="29">
        <f>SUMIF(AP31:BH31,"&gt;0")</f>
        <v>1258.9035630033354</v>
      </c>
      <c r="AO31" s="22">
        <f t="shared" si="0"/>
      </c>
      <c r="AP31" s="16">
        <f t="shared" si="1"/>
        <v>683.7982998454405</v>
      </c>
      <c r="AQ31" s="16">
        <f t="shared" si="2"/>
        <v>575.1052631578948</v>
      </c>
      <c r="AR31" s="16" t="e">
        <f t="shared" si="3"/>
        <v>#NUM!</v>
      </c>
      <c r="AS31" s="16" t="e">
        <f t="shared" si="4"/>
        <v>#NUM!</v>
      </c>
      <c r="AT31" s="16" t="e">
        <f t="shared" si="5"/>
        <v>#NUM!</v>
      </c>
      <c r="AU31" s="16" t="e">
        <f t="shared" si="6"/>
        <v>#NUM!</v>
      </c>
      <c r="AV31" s="16" t="e">
        <f t="shared" si="7"/>
        <v>#NUM!</v>
      </c>
      <c r="AW31" s="16" t="e">
        <f t="shared" si="8"/>
        <v>#NUM!</v>
      </c>
      <c r="AX31" s="16" t="e">
        <f t="shared" si="9"/>
        <v>#NUM!</v>
      </c>
      <c r="AY31" s="16" t="e">
        <f t="shared" si="10"/>
        <v>#NUM!</v>
      </c>
      <c r="AZ31" s="16" t="e">
        <f t="shared" si="11"/>
        <v>#NUM!</v>
      </c>
      <c r="BA31" s="16" t="e">
        <f t="shared" si="12"/>
        <v>#NUM!</v>
      </c>
      <c r="BB31" s="16" t="e">
        <f t="shared" si="13"/>
        <v>#NUM!</v>
      </c>
      <c r="BC31" s="16" t="e">
        <f t="shared" si="14"/>
        <v>#NUM!</v>
      </c>
      <c r="BD31" s="16" t="e">
        <f t="shared" si="15"/>
        <v>#NUM!</v>
      </c>
      <c r="BE31" s="16" t="e">
        <f t="shared" si="16"/>
        <v>#NUM!</v>
      </c>
      <c r="BF31" s="16" t="e">
        <f t="shared" si="17"/>
        <v>#NUM!</v>
      </c>
      <c r="BG31" s="16" t="e">
        <f t="shared" si="18"/>
        <v>#NUM!</v>
      </c>
      <c r="BH31" s="16" t="e">
        <f t="shared" si="19"/>
        <v>#NUM!</v>
      </c>
      <c r="BI31" s="13" t="s">
        <v>49</v>
      </c>
      <c r="BJ31" s="20" t="e">
        <f>VLOOKUP(B31,prot!A:I,9,FALSE)</f>
        <v>#N/A</v>
      </c>
      <c r="BK31" s="10" t="b">
        <f t="shared" si="20"/>
        <v>1</v>
      </c>
      <c r="BL31" s="9">
        <f t="shared" si="21"/>
        <v>0</v>
      </c>
    </row>
    <row r="32" spans="1:64" ht="14.25" customHeight="1">
      <c r="A32" s="7">
        <v>28</v>
      </c>
      <c r="B32" s="1" t="s">
        <v>96</v>
      </c>
      <c r="C32" s="4">
        <v>1980</v>
      </c>
      <c r="D32" s="19">
        <v>390.94677343382006</v>
      </c>
      <c r="E32" s="19">
        <v>408.03304957436154</v>
      </c>
      <c r="F32" s="39" t="s">
        <v>70</v>
      </c>
      <c r="G32" s="39" t="s">
        <v>70</v>
      </c>
      <c r="H32" s="19">
        <v>346.4482936031556</v>
      </c>
      <c r="I32" s="19" t="s">
        <v>70</v>
      </c>
      <c r="J32" s="19" t="s">
        <v>70</v>
      </c>
      <c r="K32" s="19" t="s">
        <v>70</v>
      </c>
      <c r="L32" s="19" t="s">
        <v>70</v>
      </c>
      <c r="M32" s="19" t="s">
        <v>70</v>
      </c>
      <c r="N32" s="19"/>
      <c r="O32" s="19" t="s">
        <v>70</v>
      </c>
      <c r="P32" s="19" t="s">
        <v>70</v>
      </c>
      <c r="Q32" s="19" t="s">
        <v>70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"/>
      <c r="AE32" s="19"/>
      <c r="AF32" s="19"/>
      <c r="AG32" s="19"/>
      <c r="AH32" s="19"/>
      <c r="AI32" s="19"/>
      <c r="AJ32" s="19"/>
      <c r="AK32" s="19"/>
      <c r="AL32" s="19"/>
      <c r="AM32" s="19">
        <f>SUM(D32:AL32)</f>
        <v>1145.4281166113371</v>
      </c>
      <c r="AN32" s="29">
        <f>SUMIF(AP32:BH32,"&gt;0")</f>
        <v>1145.4281166113371</v>
      </c>
      <c r="AO32" s="22">
        <f aca="true" t="shared" si="22" ref="AO32:AO52">IF(BL32=0,"",BL32)</f>
      </c>
      <c r="AP32" s="16">
        <f t="shared" si="1"/>
        <v>408.03304957436154</v>
      </c>
      <c r="AQ32" s="16">
        <f t="shared" si="2"/>
        <v>390.94677343382006</v>
      </c>
      <c r="AR32" s="16">
        <f t="shared" si="3"/>
        <v>346.4482936031556</v>
      </c>
      <c r="AS32" s="16" t="e">
        <f t="shared" si="4"/>
        <v>#NUM!</v>
      </c>
      <c r="AT32" s="16" t="e">
        <f t="shared" si="5"/>
        <v>#NUM!</v>
      </c>
      <c r="AU32" s="16" t="e">
        <f t="shared" si="6"/>
        <v>#NUM!</v>
      </c>
      <c r="AV32" s="16" t="e">
        <f t="shared" si="7"/>
        <v>#NUM!</v>
      </c>
      <c r="AW32" s="16" t="e">
        <f t="shared" si="8"/>
        <v>#NUM!</v>
      </c>
      <c r="AX32" s="16" t="e">
        <f t="shared" si="9"/>
        <v>#NUM!</v>
      </c>
      <c r="AY32" s="16" t="e">
        <f t="shared" si="10"/>
        <v>#NUM!</v>
      </c>
      <c r="AZ32" s="16" t="e">
        <f t="shared" si="11"/>
        <v>#NUM!</v>
      </c>
      <c r="BA32" s="16" t="e">
        <f t="shared" si="12"/>
        <v>#NUM!</v>
      </c>
      <c r="BB32" s="16" t="e">
        <f t="shared" si="13"/>
        <v>#NUM!</v>
      </c>
      <c r="BC32" s="16" t="e">
        <f t="shared" si="14"/>
        <v>#NUM!</v>
      </c>
      <c r="BD32" s="16" t="e">
        <f t="shared" si="15"/>
        <v>#NUM!</v>
      </c>
      <c r="BE32" s="16" t="e">
        <f t="shared" si="16"/>
        <v>#NUM!</v>
      </c>
      <c r="BF32" s="16" t="e">
        <f t="shared" si="17"/>
        <v>#NUM!</v>
      </c>
      <c r="BG32" s="16" t="e">
        <f t="shared" si="18"/>
        <v>#NUM!</v>
      </c>
      <c r="BH32" s="16" t="e">
        <f t="shared" si="19"/>
        <v>#NUM!</v>
      </c>
      <c r="BI32" s="13" t="s">
        <v>49</v>
      </c>
      <c r="BJ32" s="20" t="e">
        <f>VLOOKUP(B32,prot!A:I,9,FALSE)</f>
        <v>#N/A</v>
      </c>
      <c r="BK32" s="10" t="b">
        <f t="shared" si="20"/>
        <v>1</v>
      </c>
      <c r="BL32" s="9">
        <f t="shared" si="21"/>
        <v>0</v>
      </c>
    </row>
    <row r="33" spans="1:64" ht="13.5" customHeight="1">
      <c r="A33" s="7">
        <v>29</v>
      </c>
      <c r="B33" s="1" t="s">
        <v>23</v>
      </c>
      <c r="C33" s="4">
        <v>1970</v>
      </c>
      <c r="D33" s="19" t="s">
        <v>70</v>
      </c>
      <c r="E33" s="19" t="s">
        <v>70</v>
      </c>
      <c r="F33" s="39" t="s">
        <v>70</v>
      </c>
      <c r="G33" s="39" t="s">
        <v>70</v>
      </c>
      <c r="H33" s="19" t="s">
        <v>70</v>
      </c>
      <c r="I33" s="19" t="s">
        <v>70</v>
      </c>
      <c r="J33" s="19" t="s">
        <v>70</v>
      </c>
      <c r="K33" s="19" t="s">
        <v>70</v>
      </c>
      <c r="L33" s="19">
        <v>1122</v>
      </c>
      <c r="M33" s="19" t="s">
        <v>70</v>
      </c>
      <c r="N33" s="19"/>
      <c r="O33" s="19" t="s">
        <v>70</v>
      </c>
      <c r="P33" s="19" t="s">
        <v>70</v>
      </c>
      <c r="Q33" s="19" t="s">
        <v>70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"/>
      <c r="AE33" s="19"/>
      <c r="AF33" s="19"/>
      <c r="AG33" s="19"/>
      <c r="AH33" s="19"/>
      <c r="AI33" s="19"/>
      <c r="AJ33" s="19"/>
      <c r="AK33" s="19"/>
      <c r="AL33" s="19"/>
      <c r="AM33" s="19">
        <f>SUM(D33:AL33)</f>
        <v>1122</v>
      </c>
      <c r="AN33" s="29">
        <f>SUMIF(AP33:BH33,"&gt;0")</f>
        <v>1122</v>
      </c>
      <c r="AO33" s="22">
        <f t="shared" si="22"/>
      </c>
      <c r="AP33" s="16">
        <f t="shared" si="1"/>
        <v>1122</v>
      </c>
      <c r="AQ33" s="16" t="e">
        <f t="shared" si="2"/>
        <v>#NUM!</v>
      </c>
      <c r="AR33" s="16" t="e">
        <f t="shared" si="3"/>
        <v>#NUM!</v>
      </c>
      <c r="AS33" s="16" t="e">
        <f t="shared" si="4"/>
        <v>#NUM!</v>
      </c>
      <c r="AT33" s="16" t="e">
        <f t="shared" si="5"/>
        <v>#NUM!</v>
      </c>
      <c r="AU33" s="16" t="e">
        <f t="shared" si="6"/>
        <v>#NUM!</v>
      </c>
      <c r="AV33" s="16" t="e">
        <f t="shared" si="7"/>
        <v>#NUM!</v>
      </c>
      <c r="AW33" s="16" t="e">
        <f t="shared" si="8"/>
        <v>#NUM!</v>
      </c>
      <c r="AX33" s="16" t="e">
        <f t="shared" si="9"/>
        <v>#NUM!</v>
      </c>
      <c r="AY33" s="16" t="e">
        <f t="shared" si="10"/>
        <v>#NUM!</v>
      </c>
      <c r="AZ33" s="16" t="e">
        <f t="shared" si="11"/>
        <v>#NUM!</v>
      </c>
      <c r="BA33" s="16" t="e">
        <f t="shared" si="12"/>
        <v>#NUM!</v>
      </c>
      <c r="BB33" s="16" t="e">
        <f t="shared" si="13"/>
        <v>#NUM!</v>
      </c>
      <c r="BC33" s="16" t="e">
        <f t="shared" si="14"/>
        <v>#NUM!</v>
      </c>
      <c r="BD33" s="16" t="e">
        <f t="shared" si="15"/>
        <v>#NUM!</v>
      </c>
      <c r="BE33" s="16" t="e">
        <f t="shared" si="16"/>
        <v>#NUM!</v>
      </c>
      <c r="BF33" s="16" t="e">
        <f t="shared" si="17"/>
        <v>#NUM!</v>
      </c>
      <c r="BG33" s="16" t="e">
        <f t="shared" si="18"/>
        <v>#NUM!</v>
      </c>
      <c r="BH33" s="16" t="e">
        <f t="shared" si="19"/>
        <v>#NUM!</v>
      </c>
      <c r="BI33" s="13" t="s">
        <v>49</v>
      </c>
      <c r="BJ33" s="20" t="e">
        <f>VLOOKUP(B33,prot!A:I,9,FALSE)</f>
        <v>#N/A</v>
      </c>
      <c r="BK33" s="10" t="b">
        <f t="shared" si="20"/>
        <v>1</v>
      </c>
      <c r="BL33" s="9">
        <f t="shared" si="21"/>
        <v>0</v>
      </c>
    </row>
    <row r="34" spans="1:64" ht="14.25" customHeight="1">
      <c r="A34" s="7">
        <v>30</v>
      </c>
      <c r="B34" s="1" t="s">
        <v>110</v>
      </c>
      <c r="C34" s="4">
        <v>1973</v>
      </c>
      <c r="D34" s="19" t="s">
        <v>70</v>
      </c>
      <c r="E34" s="19" t="s">
        <v>70</v>
      </c>
      <c r="F34" s="39" t="s">
        <v>70</v>
      </c>
      <c r="G34" s="39" t="s">
        <v>70</v>
      </c>
      <c r="H34" s="19" t="s">
        <v>70</v>
      </c>
      <c r="I34" s="19" t="s">
        <v>70</v>
      </c>
      <c r="J34" s="19" t="s">
        <v>70</v>
      </c>
      <c r="K34" s="19" t="s">
        <v>70</v>
      </c>
      <c r="L34" s="19" t="s">
        <v>70</v>
      </c>
      <c r="M34" s="19" t="s">
        <v>70</v>
      </c>
      <c r="N34" s="19"/>
      <c r="O34" s="19">
        <v>1096</v>
      </c>
      <c r="P34" s="19" t="s">
        <v>70</v>
      </c>
      <c r="Q34" s="19" t="s">
        <v>70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"/>
      <c r="AE34" s="19"/>
      <c r="AF34" s="19"/>
      <c r="AG34" s="19"/>
      <c r="AH34" s="19"/>
      <c r="AI34" s="19"/>
      <c r="AJ34" s="19"/>
      <c r="AK34" s="19"/>
      <c r="AL34" s="19"/>
      <c r="AM34" s="19">
        <f>SUM(D34:AL34)</f>
        <v>1096</v>
      </c>
      <c r="AN34" s="29">
        <f>SUMIF(AP34:BH34,"&gt;0")</f>
        <v>1096</v>
      </c>
      <c r="AO34" s="22">
        <f t="shared" si="22"/>
      </c>
      <c r="AP34" s="16">
        <f t="shared" si="1"/>
        <v>1096</v>
      </c>
      <c r="AQ34" s="16" t="e">
        <f t="shared" si="2"/>
        <v>#NUM!</v>
      </c>
      <c r="AR34" s="16" t="e">
        <f t="shared" si="3"/>
        <v>#NUM!</v>
      </c>
      <c r="AS34" s="16" t="e">
        <f t="shared" si="4"/>
        <v>#NUM!</v>
      </c>
      <c r="AT34" s="16" t="e">
        <f t="shared" si="5"/>
        <v>#NUM!</v>
      </c>
      <c r="AU34" s="16" t="e">
        <f t="shared" si="6"/>
        <v>#NUM!</v>
      </c>
      <c r="AV34" s="16" t="e">
        <f t="shared" si="7"/>
        <v>#NUM!</v>
      </c>
      <c r="AW34" s="16" t="e">
        <f t="shared" si="8"/>
        <v>#NUM!</v>
      </c>
      <c r="AX34" s="16" t="e">
        <f t="shared" si="9"/>
        <v>#NUM!</v>
      </c>
      <c r="AY34" s="16" t="e">
        <f t="shared" si="10"/>
        <v>#NUM!</v>
      </c>
      <c r="AZ34" s="16" t="e">
        <f t="shared" si="11"/>
        <v>#NUM!</v>
      </c>
      <c r="BA34" s="16" t="e">
        <f t="shared" si="12"/>
        <v>#NUM!</v>
      </c>
      <c r="BB34" s="16" t="e">
        <f t="shared" si="13"/>
        <v>#NUM!</v>
      </c>
      <c r="BC34" s="16" t="e">
        <f t="shared" si="14"/>
        <v>#NUM!</v>
      </c>
      <c r="BD34" s="16" t="e">
        <f t="shared" si="15"/>
        <v>#NUM!</v>
      </c>
      <c r="BE34" s="16" t="e">
        <f t="shared" si="16"/>
        <v>#NUM!</v>
      </c>
      <c r="BF34" s="16" t="e">
        <f t="shared" si="17"/>
        <v>#NUM!</v>
      </c>
      <c r="BG34" s="16" t="e">
        <f t="shared" si="18"/>
        <v>#NUM!</v>
      </c>
      <c r="BH34" s="16" t="e">
        <f t="shared" si="19"/>
        <v>#NUM!</v>
      </c>
      <c r="BI34" s="13" t="s">
        <v>49</v>
      </c>
      <c r="BJ34" s="20" t="e">
        <f>VLOOKUP(B34,prot!A:I,9,FALSE)</f>
        <v>#N/A</v>
      </c>
      <c r="BK34" s="10" t="b">
        <f t="shared" si="20"/>
        <v>1</v>
      </c>
      <c r="BL34" s="9">
        <f t="shared" si="21"/>
        <v>0</v>
      </c>
    </row>
    <row r="35" spans="1:64" ht="13.5" customHeight="1">
      <c r="A35" s="7">
        <v>31</v>
      </c>
      <c r="B35" s="1" t="s">
        <v>162</v>
      </c>
      <c r="C35" s="1">
        <v>1981</v>
      </c>
      <c r="D35" s="19" t="s">
        <v>70</v>
      </c>
      <c r="E35" s="19" t="s">
        <v>70</v>
      </c>
      <c r="F35" s="39" t="s">
        <v>70</v>
      </c>
      <c r="G35" s="39" t="s">
        <v>70</v>
      </c>
      <c r="H35" s="19" t="s">
        <v>70</v>
      </c>
      <c r="I35" s="19" t="s">
        <v>70</v>
      </c>
      <c r="J35" s="19" t="s">
        <v>70</v>
      </c>
      <c r="K35" s="19" t="s">
        <v>70</v>
      </c>
      <c r="L35" s="19">
        <v>991.1088295687885</v>
      </c>
      <c r="M35" s="19" t="s">
        <v>70</v>
      </c>
      <c r="N35" s="19"/>
      <c r="O35" s="19" t="s">
        <v>70</v>
      </c>
      <c r="P35" s="19" t="s">
        <v>70</v>
      </c>
      <c r="Q35" s="19" t="s">
        <v>70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"/>
      <c r="AE35" s="19"/>
      <c r="AF35" s="19"/>
      <c r="AG35" s="19"/>
      <c r="AH35" s="19"/>
      <c r="AI35" s="19"/>
      <c r="AJ35" s="19"/>
      <c r="AK35" s="19"/>
      <c r="AL35" s="19"/>
      <c r="AM35" s="19">
        <f>SUM(D35:AL35)</f>
        <v>991.1088295687885</v>
      </c>
      <c r="AN35" s="29">
        <f>SUMIF(AP35:BH35,"&gt;0")</f>
        <v>991.1088295687885</v>
      </c>
      <c r="AO35" s="22">
        <f t="shared" si="22"/>
      </c>
      <c r="AP35" s="16">
        <f t="shared" si="1"/>
        <v>991.1088295687885</v>
      </c>
      <c r="AQ35" s="16" t="e">
        <f t="shared" si="2"/>
        <v>#NUM!</v>
      </c>
      <c r="AR35" s="16" t="e">
        <f t="shared" si="3"/>
        <v>#NUM!</v>
      </c>
      <c r="AS35" s="16" t="e">
        <f t="shared" si="4"/>
        <v>#NUM!</v>
      </c>
      <c r="AT35" s="16" t="e">
        <f t="shared" si="5"/>
        <v>#NUM!</v>
      </c>
      <c r="AU35" s="16" t="e">
        <f t="shared" si="6"/>
        <v>#NUM!</v>
      </c>
      <c r="AV35" s="16" t="e">
        <f t="shared" si="7"/>
        <v>#NUM!</v>
      </c>
      <c r="AW35" s="16" t="e">
        <f t="shared" si="8"/>
        <v>#NUM!</v>
      </c>
      <c r="AX35" s="16" t="e">
        <f t="shared" si="9"/>
        <v>#NUM!</v>
      </c>
      <c r="AY35" s="16" t="e">
        <f t="shared" si="10"/>
        <v>#NUM!</v>
      </c>
      <c r="AZ35" s="16" t="e">
        <f t="shared" si="11"/>
        <v>#NUM!</v>
      </c>
      <c r="BA35" s="16" t="e">
        <f t="shared" si="12"/>
        <v>#NUM!</v>
      </c>
      <c r="BB35" s="16" t="e">
        <f t="shared" si="13"/>
        <v>#NUM!</v>
      </c>
      <c r="BC35" s="16" t="e">
        <f t="shared" si="14"/>
        <v>#NUM!</v>
      </c>
      <c r="BD35" s="16" t="e">
        <f t="shared" si="15"/>
        <v>#NUM!</v>
      </c>
      <c r="BE35" s="16" t="e">
        <f t="shared" si="16"/>
        <v>#NUM!</v>
      </c>
      <c r="BF35" s="16" t="e">
        <f t="shared" si="17"/>
        <v>#NUM!</v>
      </c>
      <c r="BG35" s="16" t="e">
        <f t="shared" si="18"/>
        <v>#NUM!</v>
      </c>
      <c r="BH35" s="16" t="e">
        <f t="shared" si="19"/>
        <v>#NUM!</v>
      </c>
      <c r="BI35" s="13" t="s">
        <v>49</v>
      </c>
      <c r="BJ35" s="20" t="e">
        <f>VLOOKUP(B35,prot!A:I,9,FALSE)</f>
        <v>#N/A</v>
      </c>
      <c r="BK35" s="10" t="b">
        <f t="shared" si="20"/>
        <v>1</v>
      </c>
      <c r="BL35" s="9">
        <f t="shared" si="21"/>
        <v>0</v>
      </c>
    </row>
    <row r="36" spans="1:64" ht="13.5" customHeight="1">
      <c r="A36" s="7">
        <v>32</v>
      </c>
      <c r="B36" s="1" t="s">
        <v>21</v>
      </c>
      <c r="C36" s="4">
        <v>1966</v>
      </c>
      <c r="D36" s="19" t="s">
        <v>70</v>
      </c>
      <c r="E36" s="19" t="s">
        <v>70</v>
      </c>
      <c r="F36" s="39" t="s">
        <v>70</v>
      </c>
      <c r="G36" s="39" t="s">
        <v>70</v>
      </c>
      <c r="H36" s="19" t="s">
        <v>70</v>
      </c>
      <c r="I36" s="19" t="s">
        <v>70</v>
      </c>
      <c r="J36" s="19" t="s">
        <v>70</v>
      </c>
      <c r="K36" s="19" t="s">
        <v>70</v>
      </c>
      <c r="L36" s="19" t="s">
        <v>70</v>
      </c>
      <c r="M36" s="19" t="s">
        <v>70</v>
      </c>
      <c r="N36" s="19"/>
      <c r="O36" s="19" t="s">
        <v>70</v>
      </c>
      <c r="P36" s="19">
        <v>948.5058107360265</v>
      </c>
      <c r="Q36" s="19" t="s">
        <v>70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"/>
      <c r="AE36" s="19"/>
      <c r="AF36" s="19"/>
      <c r="AG36" s="19"/>
      <c r="AH36" s="19"/>
      <c r="AI36" s="19"/>
      <c r="AJ36" s="19"/>
      <c r="AK36" s="19"/>
      <c r="AL36" s="19"/>
      <c r="AM36" s="19">
        <f>SUM(D36:AL36)</f>
        <v>948.5058107360265</v>
      </c>
      <c r="AN36" s="29">
        <f>SUMIF(AP36:BH36,"&gt;0")</f>
        <v>948.5058107360265</v>
      </c>
      <c r="AO36" s="22">
        <f t="shared" si="22"/>
      </c>
      <c r="AP36" s="16">
        <f t="shared" si="1"/>
        <v>948.5058107360265</v>
      </c>
      <c r="AQ36" s="16" t="e">
        <f t="shared" si="2"/>
        <v>#NUM!</v>
      </c>
      <c r="AR36" s="16" t="e">
        <f t="shared" si="3"/>
        <v>#NUM!</v>
      </c>
      <c r="AS36" s="16" t="e">
        <f t="shared" si="4"/>
        <v>#NUM!</v>
      </c>
      <c r="AT36" s="16" t="e">
        <f t="shared" si="5"/>
        <v>#NUM!</v>
      </c>
      <c r="AU36" s="16" t="e">
        <f t="shared" si="6"/>
        <v>#NUM!</v>
      </c>
      <c r="AV36" s="16" t="e">
        <f t="shared" si="7"/>
        <v>#NUM!</v>
      </c>
      <c r="AW36" s="16" t="e">
        <f t="shared" si="8"/>
        <v>#NUM!</v>
      </c>
      <c r="AX36" s="16" t="e">
        <f t="shared" si="9"/>
        <v>#NUM!</v>
      </c>
      <c r="AY36" s="16" t="e">
        <f t="shared" si="10"/>
        <v>#NUM!</v>
      </c>
      <c r="AZ36" s="16" t="e">
        <f t="shared" si="11"/>
        <v>#NUM!</v>
      </c>
      <c r="BA36" s="16" t="e">
        <f t="shared" si="12"/>
        <v>#NUM!</v>
      </c>
      <c r="BB36" s="16" t="e">
        <f t="shared" si="13"/>
        <v>#NUM!</v>
      </c>
      <c r="BC36" s="16" t="e">
        <f t="shared" si="14"/>
        <v>#NUM!</v>
      </c>
      <c r="BD36" s="16" t="e">
        <f t="shared" si="15"/>
        <v>#NUM!</v>
      </c>
      <c r="BE36" s="16" t="e">
        <f t="shared" si="16"/>
        <v>#NUM!</v>
      </c>
      <c r="BF36" s="16" t="e">
        <f t="shared" si="17"/>
        <v>#NUM!</v>
      </c>
      <c r="BG36" s="16" t="e">
        <f t="shared" si="18"/>
        <v>#NUM!</v>
      </c>
      <c r="BH36" s="16" t="e">
        <f t="shared" si="19"/>
        <v>#NUM!</v>
      </c>
      <c r="BI36" s="13" t="s">
        <v>49</v>
      </c>
      <c r="BJ36" s="20" t="e">
        <f>VLOOKUP(B36,prot!A:I,9,FALSE)</f>
        <v>#N/A</v>
      </c>
      <c r="BK36" s="10" t="b">
        <f t="shared" si="20"/>
        <v>1</v>
      </c>
      <c r="BL36" s="9">
        <f t="shared" si="21"/>
        <v>0</v>
      </c>
    </row>
    <row r="37" spans="1:64" ht="13.5" customHeight="1">
      <c r="A37" s="7">
        <v>33</v>
      </c>
      <c r="B37" s="1" t="s">
        <v>164</v>
      </c>
      <c r="C37" s="53">
        <v>1986</v>
      </c>
      <c r="D37" s="19" t="s">
        <v>70</v>
      </c>
      <c r="E37" s="19" t="s">
        <v>70</v>
      </c>
      <c r="F37" s="39" t="s">
        <v>70</v>
      </c>
      <c r="G37" s="39" t="s">
        <v>70</v>
      </c>
      <c r="H37" s="19" t="s">
        <v>70</v>
      </c>
      <c r="I37" s="19" t="s">
        <v>70</v>
      </c>
      <c r="J37" s="19" t="s">
        <v>70</v>
      </c>
      <c r="K37" s="19" t="s">
        <v>70</v>
      </c>
      <c r="L37" s="19">
        <v>505.7250538406318</v>
      </c>
      <c r="M37" s="19" t="s">
        <v>70</v>
      </c>
      <c r="N37" s="19"/>
      <c r="O37" s="19">
        <v>436.63559698180205</v>
      </c>
      <c r="P37" s="19" t="s">
        <v>70</v>
      </c>
      <c r="Q37" s="19" t="s">
        <v>70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"/>
      <c r="AE37" s="19"/>
      <c r="AF37" s="19"/>
      <c r="AG37" s="19"/>
      <c r="AH37" s="19"/>
      <c r="AI37" s="19"/>
      <c r="AJ37" s="19"/>
      <c r="AK37" s="19"/>
      <c r="AL37" s="19"/>
      <c r="AM37" s="19">
        <f>SUM(D37:AL37)</f>
        <v>942.3606508224339</v>
      </c>
      <c r="AN37" s="29">
        <f>SUMIF(AP37:BH37,"&gt;0")</f>
        <v>942.3606508224339</v>
      </c>
      <c r="AO37" s="22">
        <f aca="true" t="shared" si="23" ref="AO37:AO42">IF(BL37=0,"",BL37)</f>
      </c>
      <c r="AP37" s="16">
        <f t="shared" si="1"/>
        <v>505.7250538406318</v>
      </c>
      <c r="AQ37" s="16">
        <f t="shared" si="2"/>
        <v>436.63559698180205</v>
      </c>
      <c r="AR37" s="16" t="e">
        <f t="shared" si="3"/>
        <v>#NUM!</v>
      </c>
      <c r="AS37" s="16" t="e">
        <f t="shared" si="4"/>
        <v>#NUM!</v>
      </c>
      <c r="AT37" s="16" t="e">
        <f t="shared" si="5"/>
        <v>#NUM!</v>
      </c>
      <c r="AU37" s="16" t="e">
        <f t="shared" si="6"/>
        <v>#NUM!</v>
      </c>
      <c r="AV37" s="16" t="e">
        <f t="shared" si="7"/>
        <v>#NUM!</v>
      </c>
      <c r="AW37" s="16" t="e">
        <f t="shared" si="8"/>
        <v>#NUM!</v>
      </c>
      <c r="AX37" s="16" t="e">
        <f t="shared" si="9"/>
        <v>#NUM!</v>
      </c>
      <c r="AY37" s="16" t="e">
        <f t="shared" si="10"/>
        <v>#NUM!</v>
      </c>
      <c r="AZ37" s="16" t="e">
        <f t="shared" si="11"/>
        <v>#NUM!</v>
      </c>
      <c r="BA37" s="16" t="e">
        <f t="shared" si="12"/>
        <v>#NUM!</v>
      </c>
      <c r="BB37" s="16" t="e">
        <f t="shared" si="13"/>
        <v>#NUM!</v>
      </c>
      <c r="BC37" s="16" t="e">
        <f t="shared" si="14"/>
        <v>#NUM!</v>
      </c>
      <c r="BD37" s="16" t="e">
        <f t="shared" si="15"/>
        <v>#NUM!</v>
      </c>
      <c r="BE37" s="16" t="e">
        <f t="shared" si="16"/>
        <v>#NUM!</v>
      </c>
      <c r="BF37" s="16" t="e">
        <f t="shared" si="17"/>
        <v>#NUM!</v>
      </c>
      <c r="BG37" s="16" t="e">
        <f t="shared" si="18"/>
        <v>#NUM!</v>
      </c>
      <c r="BH37" s="16" t="e">
        <f t="shared" si="19"/>
        <v>#NUM!</v>
      </c>
      <c r="BI37" s="13" t="s">
        <v>49</v>
      </c>
      <c r="BJ37" s="20" t="e">
        <f>VLOOKUP(B37,prot!A:I,9,FALSE)</f>
        <v>#N/A</v>
      </c>
      <c r="BK37" s="10" t="b">
        <f t="shared" si="20"/>
        <v>1</v>
      </c>
      <c r="BL37" s="9">
        <f t="shared" si="21"/>
        <v>0</v>
      </c>
    </row>
    <row r="38" spans="1:64" ht="13.5" customHeight="1">
      <c r="A38" s="7">
        <v>34</v>
      </c>
      <c r="B38" s="1" t="s">
        <v>149</v>
      </c>
      <c r="C38" s="53">
        <v>1984</v>
      </c>
      <c r="D38" s="19">
        <v>741.3942857142858</v>
      </c>
      <c r="E38" s="19" t="s">
        <v>70</v>
      </c>
      <c r="F38" s="39" t="s">
        <v>70</v>
      </c>
      <c r="G38" s="39" t="s">
        <v>70</v>
      </c>
      <c r="H38" s="19" t="s">
        <v>70</v>
      </c>
      <c r="I38" s="19" t="s">
        <v>70</v>
      </c>
      <c r="J38" s="19" t="s">
        <v>70</v>
      </c>
      <c r="K38" s="19" t="s">
        <v>70</v>
      </c>
      <c r="L38" s="19" t="s">
        <v>70</v>
      </c>
      <c r="M38" s="19" t="s">
        <v>70</v>
      </c>
      <c r="N38" s="19"/>
      <c r="O38" s="19" t="s">
        <v>70</v>
      </c>
      <c r="P38" s="19" t="s">
        <v>70</v>
      </c>
      <c r="Q38" s="19" t="s">
        <v>70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"/>
      <c r="AE38" s="19"/>
      <c r="AF38" s="19"/>
      <c r="AG38" s="19"/>
      <c r="AH38" s="19"/>
      <c r="AI38" s="19"/>
      <c r="AJ38" s="19"/>
      <c r="AK38" s="19"/>
      <c r="AL38" s="19"/>
      <c r="AM38" s="19">
        <f>SUM(D38:AL38)</f>
        <v>741.3942857142858</v>
      </c>
      <c r="AN38" s="29">
        <f>SUMIF(AP38:BH38,"&gt;0")</f>
        <v>741.3942857142858</v>
      </c>
      <c r="AO38" s="22">
        <f t="shared" si="23"/>
      </c>
      <c r="AP38" s="16">
        <f t="shared" si="1"/>
        <v>741.3942857142858</v>
      </c>
      <c r="AQ38" s="16" t="e">
        <f t="shared" si="2"/>
        <v>#NUM!</v>
      </c>
      <c r="AR38" s="16" t="e">
        <f t="shared" si="3"/>
        <v>#NUM!</v>
      </c>
      <c r="AS38" s="16" t="e">
        <f t="shared" si="4"/>
        <v>#NUM!</v>
      </c>
      <c r="AT38" s="16" t="e">
        <f t="shared" si="5"/>
        <v>#NUM!</v>
      </c>
      <c r="AU38" s="16" t="e">
        <f t="shared" si="6"/>
        <v>#NUM!</v>
      </c>
      <c r="AV38" s="16" t="e">
        <f t="shared" si="7"/>
        <v>#NUM!</v>
      </c>
      <c r="AW38" s="16" t="e">
        <f t="shared" si="8"/>
        <v>#NUM!</v>
      </c>
      <c r="AX38" s="16" t="e">
        <f t="shared" si="9"/>
        <v>#NUM!</v>
      </c>
      <c r="AY38" s="16" t="e">
        <f t="shared" si="10"/>
        <v>#NUM!</v>
      </c>
      <c r="AZ38" s="16" t="e">
        <f t="shared" si="11"/>
        <v>#NUM!</v>
      </c>
      <c r="BA38" s="16" t="e">
        <f t="shared" si="12"/>
        <v>#NUM!</v>
      </c>
      <c r="BB38" s="16" t="e">
        <f t="shared" si="13"/>
        <v>#NUM!</v>
      </c>
      <c r="BC38" s="16" t="e">
        <f t="shared" si="14"/>
        <v>#NUM!</v>
      </c>
      <c r="BD38" s="16" t="e">
        <f t="shared" si="15"/>
        <v>#NUM!</v>
      </c>
      <c r="BE38" s="16" t="e">
        <f t="shared" si="16"/>
        <v>#NUM!</v>
      </c>
      <c r="BF38" s="16" t="e">
        <f t="shared" si="17"/>
        <v>#NUM!</v>
      </c>
      <c r="BG38" s="16" t="e">
        <f t="shared" si="18"/>
        <v>#NUM!</v>
      </c>
      <c r="BH38" s="16" t="e">
        <f t="shared" si="19"/>
        <v>#NUM!</v>
      </c>
      <c r="BI38" s="13" t="s">
        <v>49</v>
      </c>
      <c r="BJ38" s="20" t="e">
        <f>VLOOKUP(B38,prot!A:I,9,FALSE)</f>
        <v>#N/A</v>
      </c>
      <c r="BK38" s="10" t="b">
        <f t="shared" si="20"/>
        <v>1</v>
      </c>
      <c r="BL38" s="9">
        <f t="shared" si="21"/>
        <v>0</v>
      </c>
    </row>
    <row r="39" spans="1:64" ht="13.5" customHeight="1">
      <c r="A39" s="7">
        <v>35</v>
      </c>
      <c r="B39" s="1" t="s">
        <v>46</v>
      </c>
      <c r="C39" s="41">
        <v>1970</v>
      </c>
      <c r="D39" s="19" t="s">
        <v>70</v>
      </c>
      <c r="E39" s="19" t="s">
        <v>70</v>
      </c>
      <c r="F39" s="39" t="s">
        <v>70</v>
      </c>
      <c r="G39" s="39" t="s">
        <v>70</v>
      </c>
      <c r="H39" s="19" t="s">
        <v>70</v>
      </c>
      <c r="I39" s="19" t="s">
        <v>70</v>
      </c>
      <c r="J39" s="19" t="s">
        <v>70</v>
      </c>
      <c r="K39" s="19" t="s">
        <v>70</v>
      </c>
      <c r="L39" s="19" t="s">
        <v>70</v>
      </c>
      <c r="M39" s="19" t="s">
        <v>70</v>
      </c>
      <c r="N39" s="19"/>
      <c r="O39" s="19">
        <v>684.3005635566687</v>
      </c>
      <c r="P39" s="19" t="s">
        <v>70</v>
      </c>
      <c r="Q39" s="19" t="s">
        <v>70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"/>
      <c r="AE39" s="19"/>
      <c r="AF39" s="19"/>
      <c r="AG39" s="19"/>
      <c r="AH39" s="19"/>
      <c r="AI39" s="19"/>
      <c r="AJ39" s="19"/>
      <c r="AK39" s="19"/>
      <c r="AL39" s="19"/>
      <c r="AM39" s="19">
        <f>SUM(D39:AL39)</f>
        <v>684.3005635566687</v>
      </c>
      <c r="AN39" s="29">
        <f>SUMIF(AP39:BH39,"&gt;0")</f>
        <v>684.3005635566687</v>
      </c>
      <c r="AO39" s="22">
        <f t="shared" si="23"/>
      </c>
      <c r="AP39" s="16">
        <f t="shared" si="1"/>
        <v>684.3005635566687</v>
      </c>
      <c r="AQ39" s="16" t="e">
        <f t="shared" si="2"/>
        <v>#NUM!</v>
      </c>
      <c r="AR39" s="16" t="e">
        <f t="shared" si="3"/>
        <v>#NUM!</v>
      </c>
      <c r="AS39" s="16" t="e">
        <f t="shared" si="4"/>
        <v>#NUM!</v>
      </c>
      <c r="AT39" s="16" t="e">
        <f t="shared" si="5"/>
        <v>#NUM!</v>
      </c>
      <c r="AU39" s="16" t="e">
        <f t="shared" si="6"/>
        <v>#NUM!</v>
      </c>
      <c r="AV39" s="16" t="e">
        <f t="shared" si="7"/>
        <v>#NUM!</v>
      </c>
      <c r="AW39" s="16" t="e">
        <f t="shared" si="8"/>
        <v>#NUM!</v>
      </c>
      <c r="AX39" s="16" t="e">
        <f t="shared" si="9"/>
        <v>#NUM!</v>
      </c>
      <c r="AY39" s="16" t="e">
        <f t="shared" si="10"/>
        <v>#NUM!</v>
      </c>
      <c r="AZ39" s="16" t="e">
        <f t="shared" si="11"/>
        <v>#NUM!</v>
      </c>
      <c r="BA39" s="16" t="e">
        <f t="shared" si="12"/>
        <v>#NUM!</v>
      </c>
      <c r="BB39" s="16" t="e">
        <f t="shared" si="13"/>
        <v>#NUM!</v>
      </c>
      <c r="BC39" s="16" t="e">
        <f t="shared" si="14"/>
        <v>#NUM!</v>
      </c>
      <c r="BD39" s="16" t="e">
        <f t="shared" si="15"/>
        <v>#NUM!</v>
      </c>
      <c r="BE39" s="16" t="e">
        <f t="shared" si="16"/>
        <v>#NUM!</v>
      </c>
      <c r="BF39" s="16" t="e">
        <f t="shared" si="17"/>
        <v>#NUM!</v>
      </c>
      <c r="BG39" s="16" t="e">
        <f t="shared" si="18"/>
        <v>#NUM!</v>
      </c>
      <c r="BH39" s="16" t="e">
        <f t="shared" si="19"/>
        <v>#NUM!</v>
      </c>
      <c r="BI39" s="13" t="s">
        <v>49</v>
      </c>
      <c r="BJ39" s="20" t="e">
        <f>VLOOKUP(B39,prot!A:I,9,FALSE)</f>
        <v>#N/A</v>
      </c>
      <c r="BK39" s="10" t="b">
        <f t="shared" si="20"/>
        <v>1</v>
      </c>
      <c r="BL39" s="9">
        <f t="shared" si="21"/>
        <v>0</v>
      </c>
    </row>
    <row r="40" spans="1:64" ht="13.5" customHeight="1">
      <c r="A40" s="7">
        <v>36</v>
      </c>
      <c r="B40" s="1" t="s">
        <v>152</v>
      </c>
      <c r="C40" s="1">
        <v>1983</v>
      </c>
      <c r="D40" s="19" t="s">
        <v>70</v>
      </c>
      <c r="E40" s="19" t="s">
        <v>70</v>
      </c>
      <c r="F40" s="39" t="s">
        <v>70</v>
      </c>
      <c r="G40" s="39" t="s">
        <v>70</v>
      </c>
      <c r="H40" s="19">
        <v>456.7080745341615</v>
      </c>
      <c r="I40" s="19" t="s">
        <v>70</v>
      </c>
      <c r="J40" s="19" t="s">
        <v>70</v>
      </c>
      <c r="K40" s="19" t="s">
        <v>70</v>
      </c>
      <c r="L40" s="19" t="s">
        <v>70</v>
      </c>
      <c r="M40" s="19" t="s">
        <v>70</v>
      </c>
      <c r="N40" s="19"/>
      <c r="O40" s="19" t="s">
        <v>70</v>
      </c>
      <c r="P40" s="19" t="s">
        <v>70</v>
      </c>
      <c r="Q40" s="19" t="s">
        <v>70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"/>
      <c r="AE40" s="19"/>
      <c r="AF40" s="19"/>
      <c r="AG40" s="19"/>
      <c r="AH40" s="19"/>
      <c r="AI40" s="19"/>
      <c r="AJ40" s="19"/>
      <c r="AK40" s="19"/>
      <c r="AL40" s="19"/>
      <c r="AM40" s="19">
        <f>SUM(D40:AL40)</f>
        <v>456.7080745341615</v>
      </c>
      <c r="AN40" s="29">
        <f>SUMIF(AP40:BH40,"&gt;0")</f>
        <v>456.7080745341615</v>
      </c>
      <c r="AO40" s="22">
        <f t="shared" si="23"/>
      </c>
      <c r="AP40" s="16">
        <f t="shared" si="1"/>
        <v>456.7080745341615</v>
      </c>
      <c r="AQ40" s="16" t="e">
        <f t="shared" si="2"/>
        <v>#NUM!</v>
      </c>
      <c r="AR40" s="16" t="e">
        <f t="shared" si="3"/>
        <v>#NUM!</v>
      </c>
      <c r="AS40" s="16" t="e">
        <f t="shared" si="4"/>
        <v>#NUM!</v>
      </c>
      <c r="AT40" s="16" t="e">
        <f t="shared" si="5"/>
        <v>#NUM!</v>
      </c>
      <c r="AU40" s="16" t="e">
        <f t="shared" si="6"/>
        <v>#NUM!</v>
      </c>
      <c r="AV40" s="16" t="e">
        <f t="shared" si="7"/>
        <v>#NUM!</v>
      </c>
      <c r="AW40" s="16" t="e">
        <f t="shared" si="8"/>
        <v>#NUM!</v>
      </c>
      <c r="AX40" s="16" t="e">
        <f t="shared" si="9"/>
        <v>#NUM!</v>
      </c>
      <c r="AY40" s="16" t="e">
        <f t="shared" si="10"/>
        <v>#NUM!</v>
      </c>
      <c r="AZ40" s="16" t="e">
        <f t="shared" si="11"/>
        <v>#NUM!</v>
      </c>
      <c r="BA40" s="16" t="e">
        <f t="shared" si="12"/>
        <v>#NUM!</v>
      </c>
      <c r="BB40" s="16" t="e">
        <f t="shared" si="13"/>
        <v>#NUM!</v>
      </c>
      <c r="BC40" s="16" t="e">
        <f t="shared" si="14"/>
        <v>#NUM!</v>
      </c>
      <c r="BD40" s="16" t="e">
        <f t="shared" si="15"/>
        <v>#NUM!</v>
      </c>
      <c r="BE40" s="16" t="e">
        <f t="shared" si="16"/>
        <v>#NUM!</v>
      </c>
      <c r="BF40" s="16" t="e">
        <f t="shared" si="17"/>
        <v>#NUM!</v>
      </c>
      <c r="BG40" s="16" t="e">
        <f t="shared" si="18"/>
        <v>#NUM!</v>
      </c>
      <c r="BH40" s="16" t="e">
        <f t="shared" si="19"/>
        <v>#NUM!</v>
      </c>
      <c r="BI40" s="13" t="s">
        <v>49</v>
      </c>
      <c r="BJ40" s="20" t="e">
        <f>VLOOKUP(B40,prot!A:I,9,FALSE)</f>
        <v>#N/A</v>
      </c>
      <c r="BK40" s="10" t="b">
        <f t="shared" si="20"/>
        <v>1</v>
      </c>
      <c r="BL40" s="9">
        <f t="shared" si="21"/>
        <v>0</v>
      </c>
    </row>
    <row r="41" spans="1:64" ht="13.5" customHeight="1">
      <c r="A41" s="7">
        <v>37</v>
      </c>
      <c r="B41" s="1" t="s">
        <v>153</v>
      </c>
      <c r="C41" s="53">
        <v>1987</v>
      </c>
      <c r="D41" s="19" t="s">
        <v>70</v>
      </c>
      <c r="E41" s="19" t="s">
        <v>70</v>
      </c>
      <c r="F41" s="39" t="s">
        <v>70</v>
      </c>
      <c r="G41" s="39" t="s">
        <v>70</v>
      </c>
      <c r="H41" s="19">
        <v>397.76539169564325</v>
      </c>
      <c r="I41" s="19" t="s">
        <v>70</v>
      </c>
      <c r="J41" s="19" t="s">
        <v>70</v>
      </c>
      <c r="K41" s="19" t="s">
        <v>70</v>
      </c>
      <c r="L41" s="19" t="s">
        <v>70</v>
      </c>
      <c r="M41" s="19" t="s">
        <v>70</v>
      </c>
      <c r="N41" s="19"/>
      <c r="O41" s="19" t="s">
        <v>70</v>
      </c>
      <c r="P41" s="19" t="s">
        <v>70</v>
      </c>
      <c r="Q41" s="19" t="s">
        <v>70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"/>
      <c r="AE41" s="19"/>
      <c r="AF41" s="19"/>
      <c r="AG41" s="19"/>
      <c r="AH41" s="19"/>
      <c r="AI41" s="19"/>
      <c r="AJ41" s="19"/>
      <c r="AK41" s="19"/>
      <c r="AL41" s="19"/>
      <c r="AM41" s="19">
        <f>SUM(D41:AL41)</f>
        <v>397.76539169564325</v>
      </c>
      <c r="AN41" s="29">
        <f>SUMIF(AP41:BH41,"&gt;0")</f>
        <v>397.76539169564325</v>
      </c>
      <c r="AO41" s="22">
        <f t="shared" si="23"/>
      </c>
      <c r="AP41" s="16">
        <f t="shared" si="1"/>
        <v>397.76539169564325</v>
      </c>
      <c r="AQ41" s="16" t="e">
        <f t="shared" si="2"/>
        <v>#NUM!</v>
      </c>
      <c r="AR41" s="16" t="e">
        <f t="shared" si="3"/>
        <v>#NUM!</v>
      </c>
      <c r="AS41" s="16" t="e">
        <f t="shared" si="4"/>
        <v>#NUM!</v>
      </c>
      <c r="AT41" s="16" t="e">
        <f t="shared" si="5"/>
        <v>#NUM!</v>
      </c>
      <c r="AU41" s="16" t="e">
        <f t="shared" si="6"/>
        <v>#NUM!</v>
      </c>
      <c r="AV41" s="16" t="e">
        <f t="shared" si="7"/>
        <v>#NUM!</v>
      </c>
      <c r="AW41" s="16" t="e">
        <f t="shared" si="8"/>
        <v>#NUM!</v>
      </c>
      <c r="AX41" s="16" t="e">
        <f t="shared" si="9"/>
        <v>#NUM!</v>
      </c>
      <c r="AY41" s="16" t="e">
        <f t="shared" si="10"/>
        <v>#NUM!</v>
      </c>
      <c r="AZ41" s="16" t="e">
        <f t="shared" si="11"/>
        <v>#NUM!</v>
      </c>
      <c r="BA41" s="16" t="e">
        <f t="shared" si="12"/>
        <v>#NUM!</v>
      </c>
      <c r="BB41" s="16" t="e">
        <f t="shared" si="13"/>
        <v>#NUM!</v>
      </c>
      <c r="BC41" s="16" t="e">
        <f t="shared" si="14"/>
        <v>#NUM!</v>
      </c>
      <c r="BD41" s="16" t="e">
        <f t="shared" si="15"/>
        <v>#NUM!</v>
      </c>
      <c r="BE41" s="16" t="e">
        <f t="shared" si="16"/>
        <v>#NUM!</v>
      </c>
      <c r="BF41" s="16" t="e">
        <f t="shared" si="17"/>
        <v>#NUM!</v>
      </c>
      <c r="BG41" s="16" t="e">
        <f t="shared" si="18"/>
        <v>#NUM!</v>
      </c>
      <c r="BH41" s="16" t="e">
        <f t="shared" si="19"/>
        <v>#NUM!</v>
      </c>
      <c r="BI41" s="13" t="s">
        <v>49</v>
      </c>
      <c r="BJ41" s="20" t="e">
        <f>VLOOKUP(B41,prot!A:I,9,FALSE)</f>
        <v>#N/A</v>
      </c>
      <c r="BK41" s="10" t="b">
        <f t="shared" si="20"/>
        <v>1</v>
      </c>
      <c r="BL41" s="9">
        <f t="shared" si="21"/>
        <v>0</v>
      </c>
    </row>
    <row r="42" spans="1:64" ht="13.5" customHeight="1">
      <c r="A42" s="7">
        <v>38</v>
      </c>
      <c r="B42" s="1" t="s">
        <v>154</v>
      </c>
      <c r="C42" s="53">
        <v>1982</v>
      </c>
      <c r="D42" s="19" t="s">
        <v>70</v>
      </c>
      <c r="E42" s="19" t="s">
        <v>70</v>
      </c>
      <c r="F42" s="39" t="s">
        <v>70</v>
      </c>
      <c r="G42" s="39" t="s">
        <v>70</v>
      </c>
      <c r="H42" s="19">
        <v>337.0898041863606</v>
      </c>
      <c r="I42" s="19" t="s">
        <v>70</v>
      </c>
      <c r="J42" s="19" t="s">
        <v>70</v>
      </c>
      <c r="K42" s="19" t="s">
        <v>70</v>
      </c>
      <c r="L42" s="19" t="s">
        <v>70</v>
      </c>
      <c r="M42" s="19" t="s">
        <v>70</v>
      </c>
      <c r="N42" s="19"/>
      <c r="O42" s="19" t="s">
        <v>70</v>
      </c>
      <c r="P42" s="19" t="s">
        <v>70</v>
      </c>
      <c r="Q42" s="19" t="s">
        <v>70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"/>
      <c r="AE42" s="19"/>
      <c r="AF42" s="19"/>
      <c r="AG42" s="19"/>
      <c r="AH42" s="19"/>
      <c r="AI42" s="19"/>
      <c r="AJ42" s="19"/>
      <c r="AK42" s="19"/>
      <c r="AL42" s="19"/>
      <c r="AM42" s="19">
        <f>SUM(D42:AL42)</f>
        <v>337.0898041863606</v>
      </c>
      <c r="AN42" s="29">
        <f>SUMIF(AP42:BH42,"&gt;0")</f>
        <v>337.0898041863606</v>
      </c>
      <c r="AO42" s="22">
        <f t="shared" si="23"/>
      </c>
      <c r="AP42" s="16">
        <f t="shared" si="1"/>
        <v>337.0898041863606</v>
      </c>
      <c r="AQ42" s="16" t="e">
        <f t="shared" si="2"/>
        <v>#NUM!</v>
      </c>
      <c r="AR42" s="16" t="e">
        <f t="shared" si="3"/>
        <v>#NUM!</v>
      </c>
      <c r="AS42" s="16" t="e">
        <f t="shared" si="4"/>
        <v>#NUM!</v>
      </c>
      <c r="AT42" s="16" t="e">
        <f t="shared" si="5"/>
        <v>#NUM!</v>
      </c>
      <c r="AU42" s="16" t="e">
        <f t="shared" si="6"/>
        <v>#NUM!</v>
      </c>
      <c r="AV42" s="16" t="e">
        <f t="shared" si="7"/>
        <v>#NUM!</v>
      </c>
      <c r="AW42" s="16" t="e">
        <f t="shared" si="8"/>
        <v>#NUM!</v>
      </c>
      <c r="AX42" s="16" t="e">
        <f t="shared" si="9"/>
        <v>#NUM!</v>
      </c>
      <c r="AY42" s="16" t="e">
        <f t="shared" si="10"/>
        <v>#NUM!</v>
      </c>
      <c r="AZ42" s="16" t="e">
        <f t="shared" si="11"/>
        <v>#NUM!</v>
      </c>
      <c r="BA42" s="16" t="e">
        <f t="shared" si="12"/>
        <v>#NUM!</v>
      </c>
      <c r="BB42" s="16" t="e">
        <f t="shared" si="13"/>
        <v>#NUM!</v>
      </c>
      <c r="BC42" s="16" t="e">
        <f t="shared" si="14"/>
        <v>#NUM!</v>
      </c>
      <c r="BD42" s="16" t="e">
        <f t="shared" si="15"/>
        <v>#NUM!</v>
      </c>
      <c r="BE42" s="16" t="e">
        <f t="shared" si="16"/>
        <v>#NUM!</v>
      </c>
      <c r="BF42" s="16" t="e">
        <f t="shared" si="17"/>
        <v>#NUM!</v>
      </c>
      <c r="BG42" s="16" t="e">
        <f t="shared" si="18"/>
        <v>#NUM!</v>
      </c>
      <c r="BH42" s="16" t="e">
        <f t="shared" si="19"/>
        <v>#NUM!</v>
      </c>
      <c r="BI42" s="13" t="s">
        <v>49</v>
      </c>
      <c r="BJ42" s="20" t="e">
        <f>VLOOKUP(B42,prot!A:I,9,FALSE)</f>
        <v>#N/A</v>
      </c>
      <c r="BK42" s="10" t="b">
        <f t="shared" si="20"/>
        <v>1</v>
      </c>
      <c r="BL42" s="9">
        <f t="shared" si="21"/>
        <v>0</v>
      </c>
    </row>
    <row r="43" spans="1:64" ht="13.5" customHeight="1" hidden="1">
      <c r="A43" s="7">
        <v>39</v>
      </c>
      <c r="B43" s="1" t="s">
        <v>82</v>
      </c>
      <c r="C43" s="41">
        <v>1984</v>
      </c>
      <c r="D43" s="19" t="s">
        <v>70</v>
      </c>
      <c r="E43" s="19" t="s">
        <v>70</v>
      </c>
      <c r="F43" s="39" t="s">
        <v>70</v>
      </c>
      <c r="G43" s="39" t="s">
        <v>70</v>
      </c>
      <c r="H43" s="19" t="s">
        <v>70</v>
      </c>
      <c r="I43" s="19" t="s">
        <v>70</v>
      </c>
      <c r="J43" s="19" t="s">
        <v>70</v>
      </c>
      <c r="K43" s="19" t="s">
        <v>70</v>
      </c>
      <c r="L43" s="19" t="s">
        <v>70</v>
      </c>
      <c r="M43" s="19" t="s">
        <v>70</v>
      </c>
      <c r="N43" s="19"/>
      <c r="O43" s="19" t="s">
        <v>70</v>
      </c>
      <c r="P43" s="19" t="s">
        <v>70</v>
      </c>
      <c r="Q43" s="19" t="s">
        <v>70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"/>
      <c r="AE43" s="19"/>
      <c r="AF43" s="19"/>
      <c r="AG43" s="19"/>
      <c r="AH43" s="19"/>
      <c r="AI43" s="19"/>
      <c r="AJ43" s="19"/>
      <c r="AK43" s="19"/>
      <c r="AL43" s="19"/>
      <c r="AM43" s="19">
        <f>SUM(D43:AL43)</f>
        <v>0</v>
      </c>
      <c r="AN43" s="29">
        <f>SUMIF(AP43:BH43,"&gt;0")</f>
        <v>0</v>
      </c>
      <c r="AO43" s="22">
        <f>IF(BL43=0,"",BL43)</f>
      </c>
      <c r="AP43" s="16" t="e">
        <f t="shared" si="1"/>
        <v>#NUM!</v>
      </c>
      <c r="AQ43" s="16" t="e">
        <f t="shared" si="2"/>
        <v>#NUM!</v>
      </c>
      <c r="AR43" s="16" t="e">
        <f t="shared" si="3"/>
        <v>#NUM!</v>
      </c>
      <c r="AS43" s="16" t="e">
        <f t="shared" si="4"/>
        <v>#NUM!</v>
      </c>
      <c r="AT43" s="16" t="e">
        <f t="shared" si="5"/>
        <v>#NUM!</v>
      </c>
      <c r="AU43" s="16" t="e">
        <f t="shared" si="6"/>
        <v>#NUM!</v>
      </c>
      <c r="AV43" s="16" t="e">
        <f t="shared" si="7"/>
        <v>#NUM!</v>
      </c>
      <c r="AW43" s="16" t="e">
        <f t="shared" si="8"/>
        <v>#NUM!</v>
      </c>
      <c r="AX43" s="16" t="e">
        <f t="shared" si="9"/>
        <v>#NUM!</v>
      </c>
      <c r="AY43" s="16" t="e">
        <f t="shared" si="10"/>
        <v>#NUM!</v>
      </c>
      <c r="AZ43" s="16" t="e">
        <f t="shared" si="11"/>
        <v>#NUM!</v>
      </c>
      <c r="BA43" s="16" t="e">
        <f t="shared" si="12"/>
        <v>#NUM!</v>
      </c>
      <c r="BB43" s="16" t="e">
        <f t="shared" si="13"/>
        <v>#NUM!</v>
      </c>
      <c r="BC43" s="16" t="e">
        <f t="shared" si="14"/>
        <v>#NUM!</v>
      </c>
      <c r="BD43" s="16" t="e">
        <f t="shared" si="15"/>
        <v>#NUM!</v>
      </c>
      <c r="BE43" s="16" t="e">
        <f t="shared" si="16"/>
        <v>#NUM!</v>
      </c>
      <c r="BF43" s="16" t="e">
        <f t="shared" si="17"/>
        <v>#NUM!</v>
      </c>
      <c r="BG43" s="16" t="e">
        <f t="shared" si="18"/>
        <v>#NUM!</v>
      </c>
      <c r="BH43" s="16" t="e">
        <f t="shared" si="19"/>
        <v>#NUM!</v>
      </c>
      <c r="BI43" s="13" t="s">
        <v>49</v>
      </c>
      <c r="BJ43" s="20" t="e">
        <f>VLOOKUP(B43,prot!A:I,9,FALSE)</f>
        <v>#N/A</v>
      </c>
      <c r="BK43" s="10" t="b">
        <f>ISERROR(BJ43)</f>
        <v>1</v>
      </c>
      <c r="BL43" s="9">
        <f>IF(BK43,0,BJ43)</f>
        <v>0</v>
      </c>
    </row>
    <row r="44" spans="1:64" ht="13.5" customHeight="1" hidden="1">
      <c r="A44" s="7">
        <v>40</v>
      </c>
      <c r="B44" s="1" t="s">
        <v>102</v>
      </c>
      <c r="C44" s="41">
        <v>1984</v>
      </c>
      <c r="D44" s="19" t="s">
        <v>70</v>
      </c>
      <c r="E44" s="19" t="s">
        <v>70</v>
      </c>
      <c r="F44" s="39" t="s">
        <v>70</v>
      </c>
      <c r="G44" s="39" t="s">
        <v>70</v>
      </c>
      <c r="H44" s="19" t="s">
        <v>70</v>
      </c>
      <c r="I44" s="19" t="s">
        <v>70</v>
      </c>
      <c r="J44" s="19" t="s">
        <v>70</v>
      </c>
      <c r="K44" s="19" t="s">
        <v>70</v>
      </c>
      <c r="L44" s="19" t="s">
        <v>70</v>
      </c>
      <c r="M44" s="19" t="s">
        <v>70</v>
      </c>
      <c r="N44" s="19"/>
      <c r="O44" s="19" t="s">
        <v>70</v>
      </c>
      <c r="P44" s="19" t="s">
        <v>70</v>
      </c>
      <c r="Q44" s="19" t="s">
        <v>70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"/>
      <c r="AE44" s="19"/>
      <c r="AF44" s="19"/>
      <c r="AG44" s="19"/>
      <c r="AH44" s="19"/>
      <c r="AI44" s="19"/>
      <c r="AJ44" s="19"/>
      <c r="AK44" s="19"/>
      <c r="AL44" s="19"/>
      <c r="AM44" s="19">
        <f>SUM(D44:AL44)</f>
        <v>0</v>
      </c>
      <c r="AN44" s="29">
        <f>SUMIF(AP44:BH44,"&gt;0")</f>
        <v>0</v>
      </c>
      <c r="AO44" s="22">
        <f>IF(BL44=0,"",BL44)</f>
      </c>
      <c r="AP44" s="16" t="e">
        <f t="shared" si="1"/>
        <v>#NUM!</v>
      </c>
      <c r="AQ44" s="16" t="e">
        <f t="shared" si="2"/>
        <v>#NUM!</v>
      </c>
      <c r="AR44" s="16" t="e">
        <f t="shared" si="3"/>
        <v>#NUM!</v>
      </c>
      <c r="AS44" s="16" t="e">
        <f t="shared" si="4"/>
        <v>#NUM!</v>
      </c>
      <c r="AT44" s="16" t="e">
        <f t="shared" si="5"/>
        <v>#NUM!</v>
      </c>
      <c r="AU44" s="16" t="e">
        <f t="shared" si="6"/>
        <v>#NUM!</v>
      </c>
      <c r="AV44" s="16" t="e">
        <f t="shared" si="7"/>
        <v>#NUM!</v>
      </c>
      <c r="AW44" s="16" t="e">
        <f t="shared" si="8"/>
        <v>#NUM!</v>
      </c>
      <c r="AX44" s="16" t="e">
        <f t="shared" si="9"/>
        <v>#NUM!</v>
      </c>
      <c r="AY44" s="16" t="e">
        <f t="shared" si="10"/>
        <v>#NUM!</v>
      </c>
      <c r="AZ44" s="16" t="e">
        <f t="shared" si="11"/>
        <v>#NUM!</v>
      </c>
      <c r="BA44" s="16" t="e">
        <f t="shared" si="12"/>
        <v>#NUM!</v>
      </c>
      <c r="BB44" s="16" t="e">
        <f t="shared" si="13"/>
        <v>#NUM!</v>
      </c>
      <c r="BC44" s="16" t="e">
        <f t="shared" si="14"/>
        <v>#NUM!</v>
      </c>
      <c r="BD44" s="16" t="e">
        <f t="shared" si="15"/>
        <v>#NUM!</v>
      </c>
      <c r="BE44" s="16" t="e">
        <f t="shared" si="16"/>
        <v>#NUM!</v>
      </c>
      <c r="BF44" s="16" t="e">
        <f t="shared" si="17"/>
        <v>#NUM!</v>
      </c>
      <c r="BG44" s="16" t="e">
        <f t="shared" si="18"/>
        <v>#NUM!</v>
      </c>
      <c r="BH44" s="16" t="e">
        <f t="shared" si="19"/>
        <v>#NUM!</v>
      </c>
      <c r="BI44" s="13" t="s">
        <v>49</v>
      </c>
      <c r="BJ44" s="20" t="e">
        <f>VLOOKUP(B44,prot!A:I,9,FALSE)</f>
        <v>#N/A</v>
      </c>
      <c r="BK44" s="10" t="b">
        <f t="shared" si="20"/>
        <v>1</v>
      </c>
      <c r="BL44" s="9">
        <f t="shared" si="21"/>
        <v>0</v>
      </c>
    </row>
    <row r="45" spans="1:64" ht="13.5" customHeight="1">
      <c r="A45" s="7"/>
      <c r="B45" s="61" t="s">
        <v>66</v>
      </c>
      <c r="C45" s="62"/>
      <c r="D45" s="19" t="s">
        <v>70</v>
      </c>
      <c r="E45" s="19" t="s">
        <v>70</v>
      </c>
      <c r="F45" s="39" t="s">
        <v>70</v>
      </c>
      <c r="G45" s="39" t="s">
        <v>70</v>
      </c>
      <c r="H45" s="19" t="s">
        <v>70</v>
      </c>
      <c r="I45" s="19" t="s">
        <v>70</v>
      </c>
      <c r="J45" s="19" t="s">
        <v>70</v>
      </c>
      <c r="K45" s="19" t="s">
        <v>70</v>
      </c>
      <c r="L45" s="19" t="s">
        <v>70</v>
      </c>
      <c r="M45" s="19" t="s">
        <v>70</v>
      </c>
      <c r="N45" s="19"/>
      <c r="O45" s="19" t="s">
        <v>70</v>
      </c>
      <c r="P45" s="19" t="s">
        <v>70</v>
      </c>
      <c r="Q45" s="19" t="s">
        <v>70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"/>
      <c r="AE45" s="19"/>
      <c r="AF45" s="19"/>
      <c r="AG45" s="19"/>
      <c r="AH45" s="19"/>
      <c r="AI45" s="19"/>
      <c r="AJ45" s="19"/>
      <c r="AK45" s="19"/>
      <c r="AL45" s="19"/>
      <c r="AM45" s="19">
        <f>SUM(D45:AL45)</f>
        <v>0</v>
      </c>
      <c r="AN45" s="29">
        <f>SUMIF(AP45:BH45,"&gt;0")</f>
        <v>0</v>
      </c>
      <c r="AO45" s="22">
        <f t="shared" si="22"/>
      </c>
      <c r="AP45" s="16" t="e">
        <f t="shared" si="1"/>
        <v>#NUM!</v>
      </c>
      <c r="AQ45" s="16" t="e">
        <f t="shared" si="2"/>
        <v>#NUM!</v>
      </c>
      <c r="AR45" s="16" t="e">
        <f t="shared" si="3"/>
        <v>#NUM!</v>
      </c>
      <c r="AS45" s="16" t="e">
        <f t="shared" si="4"/>
        <v>#NUM!</v>
      </c>
      <c r="AT45" s="16" t="e">
        <f t="shared" si="5"/>
        <v>#NUM!</v>
      </c>
      <c r="AU45" s="16" t="e">
        <f t="shared" si="6"/>
        <v>#NUM!</v>
      </c>
      <c r="AV45" s="16" t="e">
        <f t="shared" si="7"/>
        <v>#NUM!</v>
      </c>
      <c r="AW45" s="16" t="e">
        <f t="shared" si="8"/>
        <v>#NUM!</v>
      </c>
      <c r="AX45" s="16" t="e">
        <f t="shared" si="9"/>
        <v>#NUM!</v>
      </c>
      <c r="AY45" s="16" t="e">
        <f t="shared" si="10"/>
        <v>#NUM!</v>
      </c>
      <c r="AZ45" s="16" t="e">
        <f t="shared" si="11"/>
        <v>#NUM!</v>
      </c>
      <c r="BA45" s="16" t="e">
        <f t="shared" si="12"/>
        <v>#NUM!</v>
      </c>
      <c r="BB45" s="16" t="e">
        <f t="shared" si="13"/>
        <v>#NUM!</v>
      </c>
      <c r="BC45" s="16" t="e">
        <f t="shared" si="14"/>
        <v>#NUM!</v>
      </c>
      <c r="BD45" s="16" t="e">
        <f t="shared" si="15"/>
        <v>#NUM!</v>
      </c>
      <c r="BE45" s="16" t="e">
        <f t="shared" si="16"/>
        <v>#NUM!</v>
      </c>
      <c r="BF45" s="16" t="e">
        <f t="shared" si="17"/>
        <v>#NUM!</v>
      </c>
      <c r="BG45" s="16" t="e">
        <f t="shared" si="18"/>
        <v>#NUM!</v>
      </c>
      <c r="BH45" s="16" t="e">
        <f t="shared" si="19"/>
        <v>#NUM!</v>
      </c>
      <c r="BI45" s="13" t="s">
        <v>49</v>
      </c>
      <c r="BJ45" s="20" t="e">
        <f>VLOOKUP(B45,prot!A:I,9,FALSE)</f>
        <v>#N/A</v>
      </c>
      <c r="BK45" s="10" t="b">
        <f t="shared" si="20"/>
        <v>1</v>
      </c>
      <c r="BL45" s="9">
        <f t="shared" si="21"/>
        <v>0</v>
      </c>
    </row>
    <row r="46" spans="1:64" ht="13.5" customHeight="1">
      <c r="A46" s="7">
        <v>1</v>
      </c>
      <c r="B46" s="4" t="s">
        <v>55</v>
      </c>
      <c r="C46" s="1">
        <v>1962</v>
      </c>
      <c r="D46" s="19">
        <v>1064</v>
      </c>
      <c r="E46" s="19">
        <v>1064</v>
      </c>
      <c r="F46" s="39">
        <v>1064</v>
      </c>
      <c r="G46" s="39">
        <v>1064</v>
      </c>
      <c r="H46" s="19">
        <v>1064</v>
      </c>
      <c r="I46" s="19">
        <v>1064</v>
      </c>
      <c r="J46" s="19">
        <v>1064</v>
      </c>
      <c r="K46" s="19">
        <v>1064</v>
      </c>
      <c r="L46" s="19" t="s">
        <v>70</v>
      </c>
      <c r="M46" s="19">
        <v>1064</v>
      </c>
      <c r="N46" s="19"/>
      <c r="O46" s="19">
        <v>1000.1168356997973</v>
      </c>
      <c r="P46" s="19">
        <v>996.9040823099899</v>
      </c>
      <c r="Q46" s="19" t="s">
        <v>70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"/>
      <c r="AE46" s="19"/>
      <c r="AF46" s="19"/>
      <c r="AG46" s="19"/>
      <c r="AH46" s="19"/>
      <c r="AI46" s="19"/>
      <c r="AJ46" s="19"/>
      <c r="AK46" s="19"/>
      <c r="AL46" s="19"/>
      <c r="AM46" s="19">
        <f>SUM(D46:AL46)</f>
        <v>11573.020918009786</v>
      </c>
      <c r="AN46" s="29">
        <f>SUMIF(AP46:BH46,"&gt;0")</f>
        <v>11573.020918009786</v>
      </c>
      <c r="AO46" s="22">
        <f t="shared" si="22"/>
      </c>
      <c r="AP46" s="16">
        <f t="shared" si="1"/>
        <v>1064</v>
      </c>
      <c r="AQ46" s="16">
        <f t="shared" si="2"/>
        <v>1064</v>
      </c>
      <c r="AR46" s="16">
        <f t="shared" si="3"/>
        <v>1064</v>
      </c>
      <c r="AS46" s="16">
        <f t="shared" si="4"/>
        <v>1064</v>
      </c>
      <c r="AT46" s="16">
        <f t="shared" si="5"/>
        <v>1064</v>
      </c>
      <c r="AU46" s="16">
        <f t="shared" si="6"/>
        <v>1064</v>
      </c>
      <c r="AV46" s="16">
        <f t="shared" si="7"/>
        <v>1064</v>
      </c>
      <c r="AW46" s="16">
        <f t="shared" si="8"/>
        <v>1064</v>
      </c>
      <c r="AX46" s="16">
        <f t="shared" si="9"/>
        <v>1064</v>
      </c>
      <c r="AY46" s="16">
        <f t="shared" si="10"/>
        <v>1000.1168356997973</v>
      </c>
      <c r="AZ46" s="16">
        <f t="shared" si="11"/>
        <v>996.9040823099899</v>
      </c>
      <c r="BA46" s="16" t="e">
        <f t="shared" si="12"/>
        <v>#NUM!</v>
      </c>
      <c r="BB46" s="16" t="e">
        <f t="shared" si="13"/>
        <v>#NUM!</v>
      </c>
      <c r="BC46" s="16" t="e">
        <f t="shared" si="14"/>
        <v>#NUM!</v>
      </c>
      <c r="BD46" s="16" t="e">
        <f t="shared" si="15"/>
        <v>#NUM!</v>
      </c>
      <c r="BE46" s="16" t="e">
        <f t="shared" si="16"/>
        <v>#NUM!</v>
      </c>
      <c r="BF46" s="16" t="e">
        <f t="shared" si="17"/>
        <v>#NUM!</v>
      </c>
      <c r="BG46" s="16" t="e">
        <f t="shared" si="18"/>
        <v>#NUM!</v>
      </c>
      <c r="BH46" s="16" t="e">
        <f t="shared" si="19"/>
        <v>#NUM!</v>
      </c>
      <c r="BI46" s="13" t="s">
        <v>49</v>
      </c>
      <c r="BJ46" s="20" t="e">
        <f>VLOOKUP(B46,prot!A:I,9,FALSE)</f>
        <v>#N/A</v>
      </c>
      <c r="BK46" s="10" t="b">
        <f t="shared" si="20"/>
        <v>1</v>
      </c>
      <c r="BL46" s="9">
        <f t="shared" si="21"/>
        <v>0</v>
      </c>
    </row>
    <row r="47" spans="1:64" ht="13.5" customHeight="1">
      <c r="A47" s="7">
        <v>2</v>
      </c>
      <c r="B47" s="4" t="s">
        <v>2</v>
      </c>
      <c r="C47" s="1">
        <v>1951</v>
      </c>
      <c r="D47" s="19">
        <v>891.4714064914995</v>
      </c>
      <c r="E47" s="19">
        <v>1017.789014821273</v>
      </c>
      <c r="F47" s="39" t="s">
        <v>70</v>
      </c>
      <c r="G47" s="51" t="s">
        <v>70</v>
      </c>
      <c r="H47" s="19">
        <v>734.9302475088394</v>
      </c>
      <c r="I47" s="19">
        <v>887.8556910569107</v>
      </c>
      <c r="J47" s="19">
        <v>951.5000000000002</v>
      </c>
      <c r="K47" s="19">
        <v>846.6485466213667</v>
      </c>
      <c r="L47" s="19">
        <v>1200.5362903225807</v>
      </c>
      <c r="M47" s="19">
        <v>1099.4970224461752</v>
      </c>
      <c r="N47" s="19"/>
      <c r="O47" s="19">
        <v>1086.7106893880714</v>
      </c>
      <c r="P47" s="19">
        <v>971.2082386363636</v>
      </c>
      <c r="Q47" s="19">
        <v>1211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"/>
      <c r="AE47" s="19"/>
      <c r="AF47" s="19"/>
      <c r="AG47" s="19"/>
      <c r="AH47" s="19"/>
      <c r="AI47" s="19"/>
      <c r="AJ47" s="19"/>
      <c r="AK47" s="19"/>
      <c r="AL47" s="19"/>
      <c r="AM47" s="19">
        <f>SUM(D47:AL47)</f>
        <v>10899.14714729308</v>
      </c>
      <c r="AN47" s="29">
        <f>SUMIF(AP47:BH47,"&gt;0")</f>
        <v>10899.14714729308</v>
      </c>
      <c r="AO47" s="22">
        <f t="shared" si="22"/>
      </c>
      <c r="AP47" s="16">
        <f t="shared" si="1"/>
        <v>1211</v>
      </c>
      <c r="AQ47" s="16">
        <f t="shared" si="2"/>
        <v>1200.5362903225807</v>
      </c>
      <c r="AR47" s="16">
        <f t="shared" si="3"/>
        <v>1099.4970224461752</v>
      </c>
      <c r="AS47" s="16">
        <f t="shared" si="4"/>
        <v>1086.7106893880714</v>
      </c>
      <c r="AT47" s="16">
        <f t="shared" si="5"/>
        <v>1017.789014821273</v>
      </c>
      <c r="AU47" s="16">
        <f t="shared" si="6"/>
        <v>971.2082386363636</v>
      </c>
      <c r="AV47" s="16">
        <f t="shared" si="7"/>
        <v>951.5000000000002</v>
      </c>
      <c r="AW47" s="16">
        <f t="shared" si="8"/>
        <v>891.4714064914995</v>
      </c>
      <c r="AX47" s="16">
        <f t="shared" si="9"/>
        <v>887.8556910569107</v>
      </c>
      <c r="AY47" s="16">
        <f t="shared" si="10"/>
        <v>846.6485466213667</v>
      </c>
      <c r="AZ47" s="16">
        <f t="shared" si="11"/>
        <v>734.9302475088394</v>
      </c>
      <c r="BA47" s="16" t="e">
        <f t="shared" si="12"/>
        <v>#NUM!</v>
      </c>
      <c r="BB47" s="16" t="e">
        <f t="shared" si="13"/>
        <v>#NUM!</v>
      </c>
      <c r="BC47" s="16" t="e">
        <f t="shared" si="14"/>
        <v>#NUM!</v>
      </c>
      <c r="BD47" s="16" t="e">
        <f t="shared" si="15"/>
        <v>#NUM!</v>
      </c>
      <c r="BE47" s="16" t="e">
        <f t="shared" si="16"/>
        <v>#NUM!</v>
      </c>
      <c r="BF47" s="16" t="e">
        <f t="shared" si="17"/>
        <v>#NUM!</v>
      </c>
      <c r="BG47" s="16" t="e">
        <f t="shared" si="18"/>
        <v>#NUM!</v>
      </c>
      <c r="BH47" s="16" t="e">
        <f t="shared" si="19"/>
        <v>#NUM!</v>
      </c>
      <c r="BI47" s="13" t="s">
        <v>49</v>
      </c>
      <c r="BJ47" s="20" t="e">
        <f>VLOOKUP(B47,prot!A:I,9,FALSE)</f>
        <v>#N/A</v>
      </c>
      <c r="BK47" s="10" t="b">
        <f t="shared" si="20"/>
        <v>1</v>
      </c>
      <c r="BL47" s="9">
        <f t="shared" si="21"/>
        <v>0</v>
      </c>
    </row>
    <row r="48" spans="1:64" ht="13.5" customHeight="1">
      <c r="A48" s="7">
        <v>3</v>
      </c>
      <c r="B48" s="4" t="s">
        <v>1</v>
      </c>
      <c r="C48" s="1">
        <v>1957</v>
      </c>
      <c r="D48" s="19" t="s">
        <v>70</v>
      </c>
      <c r="E48" s="19">
        <v>944.7032201914708</v>
      </c>
      <c r="F48" s="39">
        <v>857.1613121406831</v>
      </c>
      <c r="G48" s="39">
        <v>733.8905937291527</v>
      </c>
      <c r="H48" s="19" t="s">
        <v>70</v>
      </c>
      <c r="I48" s="19" t="s">
        <v>70</v>
      </c>
      <c r="J48" s="19">
        <v>810.157275845174</v>
      </c>
      <c r="K48" s="19">
        <v>687.7810026385224</v>
      </c>
      <c r="L48" s="19">
        <v>1126</v>
      </c>
      <c r="M48" s="19">
        <v>1028.9220839096358</v>
      </c>
      <c r="N48" s="19"/>
      <c r="O48" s="19" t="s">
        <v>70</v>
      </c>
      <c r="P48" s="19" t="s">
        <v>70</v>
      </c>
      <c r="Q48" s="19">
        <v>1010.8738506803969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"/>
      <c r="AE48" s="19"/>
      <c r="AF48" s="19"/>
      <c r="AG48" s="19"/>
      <c r="AH48" s="19"/>
      <c r="AI48" s="19"/>
      <c r="AJ48" s="19"/>
      <c r="AK48" s="19"/>
      <c r="AL48" s="19"/>
      <c r="AM48" s="19">
        <f>SUM(D48:AL48)</f>
        <v>7199.489339135035</v>
      </c>
      <c r="AN48" s="29">
        <f>SUMIF(AP48:BH48,"&gt;0")</f>
        <v>7199.489339135036</v>
      </c>
      <c r="AO48" s="22">
        <f t="shared" si="22"/>
      </c>
      <c r="AP48" s="16">
        <f t="shared" si="1"/>
        <v>1126</v>
      </c>
      <c r="AQ48" s="16">
        <f t="shared" si="2"/>
        <v>1028.9220839096358</v>
      </c>
      <c r="AR48" s="16">
        <f t="shared" si="3"/>
        <v>1010.8738506803969</v>
      </c>
      <c r="AS48" s="16">
        <f t="shared" si="4"/>
        <v>944.7032201914708</v>
      </c>
      <c r="AT48" s="16">
        <f t="shared" si="5"/>
        <v>857.1613121406831</v>
      </c>
      <c r="AU48" s="16">
        <f t="shared" si="6"/>
        <v>810.157275845174</v>
      </c>
      <c r="AV48" s="16">
        <f t="shared" si="7"/>
        <v>733.8905937291527</v>
      </c>
      <c r="AW48" s="16">
        <f t="shared" si="8"/>
        <v>687.7810026385224</v>
      </c>
      <c r="AX48" s="16" t="e">
        <f t="shared" si="9"/>
        <v>#NUM!</v>
      </c>
      <c r="AY48" s="16" t="e">
        <f t="shared" si="10"/>
        <v>#NUM!</v>
      </c>
      <c r="AZ48" s="16" t="e">
        <f t="shared" si="11"/>
        <v>#NUM!</v>
      </c>
      <c r="BA48" s="16" t="e">
        <f t="shared" si="12"/>
        <v>#NUM!</v>
      </c>
      <c r="BB48" s="16" t="e">
        <f t="shared" si="13"/>
        <v>#NUM!</v>
      </c>
      <c r="BC48" s="16" t="e">
        <f t="shared" si="14"/>
        <v>#NUM!</v>
      </c>
      <c r="BD48" s="16" t="e">
        <f t="shared" si="15"/>
        <v>#NUM!</v>
      </c>
      <c r="BE48" s="16" t="e">
        <f t="shared" si="16"/>
        <v>#NUM!</v>
      </c>
      <c r="BF48" s="16" t="e">
        <f t="shared" si="17"/>
        <v>#NUM!</v>
      </c>
      <c r="BG48" s="16" t="e">
        <f t="shared" si="18"/>
        <v>#NUM!</v>
      </c>
      <c r="BH48" s="16" t="e">
        <f t="shared" si="19"/>
        <v>#NUM!</v>
      </c>
      <c r="BI48" s="13" t="s">
        <v>49</v>
      </c>
      <c r="BJ48" s="20" t="e">
        <f>VLOOKUP(B48,prot!A:I,9,FALSE)</f>
        <v>#N/A</v>
      </c>
      <c r="BK48" s="10" t="b">
        <f t="shared" si="20"/>
        <v>1</v>
      </c>
      <c r="BL48" s="9">
        <f t="shared" si="21"/>
        <v>0</v>
      </c>
    </row>
    <row r="49" spans="1:64" ht="14.25" customHeight="1">
      <c r="A49" s="7">
        <v>4</v>
      </c>
      <c r="B49" s="4" t="s">
        <v>58</v>
      </c>
      <c r="C49" s="1">
        <v>1957</v>
      </c>
      <c r="D49" s="19" t="s">
        <v>70</v>
      </c>
      <c r="E49" s="19">
        <v>542.3252560579565</v>
      </c>
      <c r="F49" s="39">
        <v>717.6177802944504</v>
      </c>
      <c r="G49" s="39">
        <v>596.5845986984816</v>
      </c>
      <c r="H49" s="19">
        <v>478.04992129525516</v>
      </c>
      <c r="I49" s="19" t="s">
        <v>70</v>
      </c>
      <c r="J49" s="19">
        <v>658.1217910447762</v>
      </c>
      <c r="K49" s="19">
        <v>704.7489016559648</v>
      </c>
      <c r="L49" s="19">
        <v>716.6590236686388</v>
      </c>
      <c r="M49" s="19">
        <v>646.5040556199305</v>
      </c>
      <c r="N49" s="19"/>
      <c r="O49" s="19">
        <v>482.33351821039</v>
      </c>
      <c r="P49" s="19">
        <v>598.1742566804666</v>
      </c>
      <c r="Q49" s="19" t="s">
        <v>70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"/>
      <c r="AE49" s="19"/>
      <c r="AF49" s="19"/>
      <c r="AG49" s="19"/>
      <c r="AH49" s="19"/>
      <c r="AI49" s="19"/>
      <c r="AJ49" s="19"/>
      <c r="AK49" s="19"/>
      <c r="AL49" s="19"/>
      <c r="AM49" s="19">
        <f>SUM(D49:AL49)</f>
        <v>6141.119103226311</v>
      </c>
      <c r="AN49" s="29">
        <f>SUMIF(AP49:BH49,"&gt;0")</f>
        <v>6141.119103226311</v>
      </c>
      <c r="AO49" s="22">
        <f t="shared" si="22"/>
      </c>
      <c r="AP49" s="16">
        <f t="shared" si="1"/>
        <v>717.6177802944504</v>
      </c>
      <c r="AQ49" s="16">
        <f t="shared" si="2"/>
        <v>716.6590236686388</v>
      </c>
      <c r="AR49" s="16">
        <f t="shared" si="3"/>
        <v>704.7489016559648</v>
      </c>
      <c r="AS49" s="16">
        <f t="shared" si="4"/>
        <v>658.1217910447762</v>
      </c>
      <c r="AT49" s="16">
        <f t="shared" si="5"/>
        <v>646.5040556199305</v>
      </c>
      <c r="AU49" s="16">
        <f t="shared" si="6"/>
        <v>598.1742566804666</v>
      </c>
      <c r="AV49" s="16">
        <f t="shared" si="7"/>
        <v>596.5845986984816</v>
      </c>
      <c r="AW49" s="16">
        <f t="shared" si="8"/>
        <v>542.3252560579565</v>
      </c>
      <c r="AX49" s="16">
        <f t="shared" si="9"/>
        <v>482.33351821039</v>
      </c>
      <c r="AY49" s="16">
        <f t="shared" si="10"/>
        <v>478.04992129525516</v>
      </c>
      <c r="AZ49" s="16" t="e">
        <f t="shared" si="11"/>
        <v>#NUM!</v>
      </c>
      <c r="BA49" s="16" t="e">
        <f t="shared" si="12"/>
        <v>#NUM!</v>
      </c>
      <c r="BB49" s="16" t="e">
        <f t="shared" si="13"/>
        <v>#NUM!</v>
      </c>
      <c r="BC49" s="16" t="e">
        <f t="shared" si="14"/>
        <v>#NUM!</v>
      </c>
      <c r="BD49" s="16" t="e">
        <f t="shared" si="15"/>
        <v>#NUM!</v>
      </c>
      <c r="BE49" s="16" t="e">
        <f t="shared" si="16"/>
        <v>#NUM!</v>
      </c>
      <c r="BF49" s="16" t="e">
        <f t="shared" si="17"/>
        <v>#NUM!</v>
      </c>
      <c r="BG49" s="16" t="e">
        <f t="shared" si="18"/>
        <v>#NUM!</v>
      </c>
      <c r="BH49" s="16" t="e">
        <f t="shared" si="19"/>
        <v>#NUM!</v>
      </c>
      <c r="BI49" s="13" t="s">
        <v>49</v>
      </c>
      <c r="BJ49" s="20" t="e">
        <f>VLOOKUP(B49,prot!A:I,9,FALSE)</f>
        <v>#N/A</v>
      </c>
      <c r="BK49" s="10" t="b">
        <f t="shared" si="20"/>
        <v>1</v>
      </c>
      <c r="BL49" s="9">
        <f t="shared" si="21"/>
        <v>0</v>
      </c>
    </row>
    <row r="50" spans="1:64" ht="12.75">
      <c r="A50" s="7">
        <v>5</v>
      </c>
      <c r="B50" s="23" t="s">
        <v>33</v>
      </c>
      <c r="C50" s="1">
        <v>1959</v>
      </c>
      <c r="D50" s="19" t="s">
        <v>70</v>
      </c>
      <c r="E50" s="19" t="s">
        <v>70</v>
      </c>
      <c r="F50" s="39">
        <v>781.3505837803724</v>
      </c>
      <c r="G50" s="39">
        <v>745.8015267175575</v>
      </c>
      <c r="H50" s="19" t="s">
        <v>70</v>
      </c>
      <c r="I50" s="19" t="s">
        <v>70</v>
      </c>
      <c r="J50" s="19" t="s">
        <v>70</v>
      </c>
      <c r="K50" s="19" t="s">
        <v>70</v>
      </c>
      <c r="L50" s="19">
        <v>1041.882223445239</v>
      </c>
      <c r="M50" s="19">
        <v>896.4638157894738</v>
      </c>
      <c r="N50" s="19"/>
      <c r="O50" s="19">
        <v>816.3677130044844</v>
      </c>
      <c r="P50" s="19">
        <v>883.693796243597</v>
      </c>
      <c r="Q50" s="19">
        <v>768.2689556509299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"/>
      <c r="AE50" s="19"/>
      <c r="AF50" s="19"/>
      <c r="AG50" s="19"/>
      <c r="AH50" s="19"/>
      <c r="AI50" s="19"/>
      <c r="AJ50" s="19"/>
      <c r="AK50" s="19"/>
      <c r="AL50" s="19"/>
      <c r="AM50" s="19">
        <f>SUM(D50:AL50)</f>
        <v>5933.828614631655</v>
      </c>
      <c r="AN50" s="29">
        <f>SUMIF(AP50:BH50,"&gt;0")</f>
        <v>5933.828614631655</v>
      </c>
      <c r="AO50" s="22">
        <f t="shared" si="22"/>
      </c>
      <c r="AP50" s="16">
        <f t="shared" si="1"/>
        <v>1041.882223445239</v>
      </c>
      <c r="AQ50" s="16">
        <f t="shared" si="2"/>
        <v>896.4638157894738</v>
      </c>
      <c r="AR50" s="16">
        <f t="shared" si="3"/>
        <v>883.693796243597</v>
      </c>
      <c r="AS50" s="16">
        <f t="shared" si="4"/>
        <v>816.3677130044844</v>
      </c>
      <c r="AT50" s="16">
        <f t="shared" si="5"/>
        <v>781.3505837803724</v>
      </c>
      <c r="AU50" s="16">
        <f t="shared" si="6"/>
        <v>768.2689556509299</v>
      </c>
      <c r="AV50" s="16">
        <f t="shared" si="7"/>
        <v>745.8015267175575</v>
      </c>
      <c r="AW50" s="16" t="e">
        <f t="shared" si="8"/>
        <v>#NUM!</v>
      </c>
      <c r="AX50" s="16" t="e">
        <f t="shared" si="9"/>
        <v>#NUM!</v>
      </c>
      <c r="AY50" s="16" t="e">
        <f t="shared" si="10"/>
        <v>#NUM!</v>
      </c>
      <c r="AZ50" s="16" t="e">
        <f t="shared" si="11"/>
        <v>#NUM!</v>
      </c>
      <c r="BA50" s="16" t="e">
        <f t="shared" si="12"/>
        <v>#NUM!</v>
      </c>
      <c r="BB50" s="16" t="e">
        <f t="shared" si="13"/>
        <v>#NUM!</v>
      </c>
      <c r="BC50" s="16" t="e">
        <f t="shared" si="14"/>
        <v>#NUM!</v>
      </c>
      <c r="BD50" s="16" t="e">
        <f t="shared" si="15"/>
        <v>#NUM!</v>
      </c>
      <c r="BE50" s="16" t="e">
        <f t="shared" si="16"/>
        <v>#NUM!</v>
      </c>
      <c r="BF50" s="16" t="e">
        <f t="shared" si="17"/>
        <v>#NUM!</v>
      </c>
      <c r="BG50" s="16" t="e">
        <f t="shared" si="18"/>
        <v>#NUM!</v>
      </c>
      <c r="BH50" s="16" t="e">
        <f t="shared" si="19"/>
        <v>#NUM!</v>
      </c>
      <c r="BI50" s="13" t="s">
        <v>49</v>
      </c>
      <c r="BJ50" s="20" t="e">
        <f>VLOOKUP(B50,prot!A:I,9,FALSE)</f>
        <v>#N/A</v>
      </c>
      <c r="BK50" s="10" t="b">
        <f t="shared" si="20"/>
        <v>1</v>
      </c>
      <c r="BL50" s="9">
        <f t="shared" si="21"/>
        <v>0</v>
      </c>
    </row>
    <row r="51" spans="1:64" ht="12.75" customHeight="1">
      <c r="A51" s="7">
        <v>6</v>
      </c>
      <c r="B51" s="4" t="s">
        <v>32</v>
      </c>
      <c r="C51" s="1">
        <v>1960</v>
      </c>
      <c r="D51" s="19">
        <v>714.0535433070867</v>
      </c>
      <c r="E51" s="19" t="s">
        <v>70</v>
      </c>
      <c r="F51" s="39">
        <v>540.2797264504742</v>
      </c>
      <c r="G51" s="39" t="s">
        <v>70</v>
      </c>
      <c r="H51" s="19">
        <v>540.5642105263157</v>
      </c>
      <c r="I51" s="19">
        <v>609.4055013309671</v>
      </c>
      <c r="J51" s="19">
        <v>631.0142180094788</v>
      </c>
      <c r="K51" s="19">
        <v>786.4855581576894</v>
      </c>
      <c r="L51" s="19" t="s">
        <v>70</v>
      </c>
      <c r="M51" s="19" t="s">
        <v>70</v>
      </c>
      <c r="N51" s="19"/>
      <c r="O51" s="19">
        <v>1028.937142857143</v>
      </c>
      <c r="P51" s="19">
        <v>941.5769466584915</v>
      </c>
      <c r="Q51" s="19" t="s">
        <v>70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"/>
      <c r="AE51" s="19"/>
      <c r="AF51" s="19"/>
      <c r="AG51" s="19"/>
      <c r="AH51" s="19"/>
      <c r="AI51" s="19"/>
      <c r="AJ51" s="19"/>
      <c r="AK51" s="19"/>
      <c r="AL51" s="19"/>
      <c r="AM51" s="19">
        <f>SUM(D51:AL51)</f>
        <v>5792.316847297647</v>
      </c>
      <c r="AN51" s="29">
        <f>SUMIF(AP51:BH51,"&gt;0")</f>
        <v>5792.316847297647</v>
      </c>
      <c r="AO51" s="22">
        <f t="shared" si="22"/>
      </c>
      <c r="AP51" s="16">
        <f t="shared" si="1"/>
        <v>1028.937142857143</v>
      </c>
      <c r="AQ51" s="16">
        <f t="shared" si="2"/>
        <v>941.5769466584915</v>
      </c>
      <c r="AR51" s="16">
        <f t="shared" si="3"/>
        <v>786.4855581576894</v>
      </c>
      <c r="AS51" s="16">
        <f t="shared" si="4"/>
        <v>714.0535433070867</v>
      </c>
      <c r="AT51" s="16">
        <f t="shared" si="5"/>
        <v>631.0142180094788</v>
      </c>
      <c r="AU51" s="16">
        <f t="shared" si="6"/>
        <v>609.4055013309671</v>
      </c>
      <c r="AV51" s="16">
        <f t="shared" si="7"/>
        <v>540.5642105263157</v>
      </c>
      <c r="AW51" s="16">
        <f t="shared" si="8"/>
        <v>540.2797264504742</v>
      </c>
      <c r="AX51" s="16" t="e">
        <f t="shared" si="9"/>
        <v>#NUM!</v>
      </c>
      <c r="AY51" s="16" t="e">
        <f t="shared" si="10"/>
        <v>#NUM!</v>
      </c>
      <c r="AZ51" s="16" t="e">
        <f t="shared" si="11"/>
        <v>#NUM!</v>
      </c>
      <c r="BA51" s="16" t="e">
        <f t="shared" si="12"/>
        <v>#NUM!</v>
      </c>
      <c r="BB51" s="16" t="e">
        <f t="shared" si="13"/>
        <v>#NUM!</v>
      </c>
      <c r="BC51" s="16" t="e">
        <f t="shared" si="14"/>
        <v>#NUM!</v>
      </c>
      <c r="BD51" s="16" t="e">
        <f t="shared" si="15"/>
        <v>#NUM!</v>
      </c>
      <c r="BE51" s="16" t="e">
        <f t="shared" si="16"/>
        <v>#NUM!</v>
      </c>
      <c r="BF51" s="16" t="e">
        <f t="shared" si="17"/>
        <v>#NUM!</v>
      </c>
      <c r="BG51" s="16" t="e">
        <f t="shared" si="18"/>
        <v>#NUM!</v>
      </c>
      <c r="BH51" s="16" t="e">
        <f t="shared" si="19"/>
        <v>#NUM!</v>
      </c>
      <c r="BI51" s="13" t="s">
        <v>49</v>
      </c>
      <c r="BJ51" s="20" t="e">
        <f>VLOOKUP(B51,prot!A:I,9,FALSE)</f>
        <v>#N/A</v>
      </c>
      <c r="BK51" s="10" t="b">
        <f t="shared" si="20"/>
        <v>1</v>
      </c>
      <c r="BL51" s="9">
        <f t="shared" si="21"/>
        <v>0</v>
      </c>
    </row>
    <row r="52" spans="1:64" ht="12.75" customHeight="1">
      <c r="A52" s="7">
        <v>7</v>
      </c>
      <c r="B52" s="4" t="s">
        <v>26</v>
      </c>
      <c r="C52" s="1">
        <v>1959</v>
      </c>
      <c r="D52" s="19" t="s">
        <v>70</v>
      </c>
      <c r="E52" s="19" t="s">
        <v>70</v>
      </c>
      <c r="F52" s="39">
        <v>794.3856272056465</v>
      </c>
      <c r="G52" s="39">
        <v>651.7283201940571</v>
      </c>
      <c r="H52" s="19" t="s">
        <v>70</v>
      </c>
      <c r="I52" s="19">
        <v>672.1926427879962</v>
      </c>
      <c r="J52" s="19">
        <v>741.8369690011483</v>
      </c>
      <c r="K52" s="19">
        <v>696.2406015037594</v>
      </c>
      <c r="L52" s="19">
        <v>1070.152628603731</v>
      </c>
      <c r="M52" s="19">
        <v>823.6494144314318</v>
      </c>
      <c r="N52" s="19"/>
      <c r="O52" s="19" t="s">
        <v>70</v>
      </c>
      <c r="P52" s="19" t="s">
        <v>70</v>
      </c>
      <c r="Q52" s="19" t="s">
        <v>70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"/>
      <c r="AE52" s="19"/>
      <c r="AF52" s="19"/>
      <c r="AG52" s="19"/>
      <c r="AH52" s="19"/>
      <c r="AI52" s="19"/>
      <c r="AJ52" s="19"/>
      <c r="AK52" s="19"/>
      <c r="AL52" s="19"/>
      <c r="AM52" s="19">
        <f>SUM(D52:AL52)</f>
        <v>5450.186203727771</v>
      </c>
      <c r="AN52" s="29">
        <f>SUMIF(AP52:BH52,"&gt;0")</f>
        <v>5450.186203727771</v>
      </c>
      <c r="AO52" s="22">
        <f t="shared" si="22"/>
      </c>
      <c r="AP52" s="16">
        <f t="shared" si="1"/>
        <v>1070.152628603731</v>
      </c>
      <c r="AQ52" s="16">
        <f t="shared" si="2"/>
        <v>823.6494144314318</v>
      </c>
      <c r="AR52" s="16">
        <f t="shared" si="3"/>
        <v>794.3856272056465</v>
      </c>
      <c r="AS52" s="16">
        <f t="shared" si="4"/>
        <v>741.8369690011483</v>
      </c>
      <c r="AT52" s="16">
        <f t="shared" si="5"/>
        <v>696.2406015037594</v>
      </c>
      <c r="AU52" s="16">
        <f t="shared" si="6"/>
        <v>672.1926427879962</v>
      </c>
      <c r="AV52" s="16">
        <f t="shared" si="7"/>
        <v>651.7283201940571</v>
      </c>
      <c r="AW52" s="16" t="e">
        <f t="shared" si="8"/>
        <v>#NUM!</v>
      </c>
      <c r="AX52" s="16" t="e">
        <f t="shared" si="9"/>
        <v>#NUM!</v>
      </c>
      <c r="AY52" s="16" t="e">
        <f t="shared" si="10"/>
        <v>#NUM!</v>
      </c>
      <c r="AZ52" s="16" t="e">
        <f t="shared" si="11"/>
        <v>#NUM!</v>
      </c>
      <c r="BA52" s="16" t="e">
        <f t="shared" si="12"/>
        <v>#NUM!</v>
      </c>
      <c r="BB52" s="16" t="e">
        <f t="shared" si="13"/>
        <v>#NUM!</v>
      </c>
      <c r="BC52" s="16" t="e">
        <f t="shared" si="14"/>
        <v>#NUM!</v>
      </c>
      <c r="BD52" s="16" t="e">
        <f t="shared" si="15"/>
        <v>#NUM!</v>
      </c>
      <c r="BE52" s="16" t="e">
        <f t="shared" si="16"/>
        <v>#NUM!</v>
      </c>
      <c r="BF52" s="16" t="e">
        <f t="shared" si="17"/>
        <v>#NUM!</v>
      </c>
      <c r="BG52" s="16" t="e">
        <f t="shared" si="18"/>
        <v>#NUM!</v>
      </c>
      <c r="BH52" s="16" t="e">
        <f t="shared" si="19"/>
        <v>#NUM!</v>
      </c>
      <c r="BI52" s="13" t="s">
        <v>49</v>
      </c>
      <c r="BJ52" s="20" t="e">
        <f>VLOOKUP(B52,prot!A:I,9,FALSE)</f>
        <v>#N/A</v>
      </c>
      <c r="BK52" s="10" t="b">
        <f t="shared" si="20"/>
        <v>1</v>
      </c>
      <c r="BL52" s="9">
        <f t="shared" si="21"/>
        <v>0</v>
      </c>
    </row>
    <row r="53" spans="1:64" ht="14.25" customHeight="1">
      <c r="A53" s="7">
        <v>8</v>
      </c>
      <c r="B53" s="4" t="s">
        <v>22</v>
      </c>
      <c r="C53" s="1">
        <v>1956</v>
      </c>
      <c r="D53" s="19">
        <v>768.554138838292</v>
      </c>
      <c r="E53" s="19">
        <v>645.3106082868057</v>
      </c>
      <c r="F53" s="39" t="s">
        <v>70</v>
      </c>
      <c r="G53" s="39" t="s">
        <v>70</v>
      </c>
      <c r="H53" s="19">
        <v>614.0582524271844</v>
      </c>
      <c r="I53" s="19">
        <v>705.4145204807456</v>
      </c>
      <c r="J53" s="19" t="s">
        <v>70</v>
      </c>
      <c r="K53" s="19" t="s">
        <v>70</v>
      </c>
      <c r="L53" s="19" t="s">
        <v>70</v>
      </c>
      <c r="M53" s="19" t="s">
        <v>70</v>
      </c>
      <c r="N53" s="19"/>
      <c r="O53" s="19">
        <v>945.5618058043714</v>
      </c>
      <c r="P53" s="19">
        <v>858.3547784303257</v>
      </c>
      <c r="Q53" s="19">
        <v>726.8755555555555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"/>
      <c r="AE53" s="19"/>
      <c r="AF53" s="19"/>
      <c r="AG53" s="19"/>
      <c r="AH53" s="19"/>
      <c r="AI53" s="19"/>
      <c r="AJ53" s="19"/>
      <c r="AK53" s="19"/>
      <c r="AL53" s="19"/>
      <c r="AM53" s="19">
        <f>SUM(D53:AL53)</f>
        <v>5264.12965982328</v>
      </c>
      <c r="AN53" s="29">
        <f>SUMIF(AP53:BH53,"&gt;0")</f>
        <v>5264.129659823279</v>
      </c>
      <c r="AO53" s="22">
        <f aca="true" t="shared" si="24" ref="AO53:AO60">IF(BL53=0,"",BL53)</f>
      </c>
      <c r="AP53" s="16">
        <f t="shared" si="1"/>
        <v>945.5618058043714</v>
      </c>
      <c r="AQ53" s="16">
        <f t="shared" si="2"/>
        <v>858.3547784303257</v>
      </c>
      <c r="AR53" s="16">
        <f t="shared" si="3"/>
        <v>768.554138838292</v>
      </c>
      <c r="AS53" s="16">
        <f t="shared" si="4"/>
        <v>726.8755555555555</v>
      </c>
      <c r="AT53" s="16">
        <f t="shared" si="5"/>
        <v>705.4145204807456</v>
      </c>
      <c r="AU53" s="16">
        <f t="shared" si="6"/>
        <v>645.3106082868057</v>
      </c>
      <c r="AV53" s="16">
        <f t="shared" si="7"/>
        <v>614.0582524271844</v>
      </c>
      <c r="AW53" s="16" t="e">
        <f t="shared" si="8"/>
        <v>#NUM!</v>
      </c>
      <c r="AX53" s="16" t="e">
        <f t="shared" si="9"/>
        <v>#NUM!</v>
      </c>
      <c r="AY53" s="16" t="e">
        <f t="shared" si="10"/>
        <v>#NUM!</v>
      </c>
      <c r="AZ53" s="16" t="e">
        <f t="shared" si="11"/>
        <v>#NUM!</v>
      </c>
      <c r="BA53" s="16" t="e">
        <f t="shared" si="12"/>
        <v>#NUM!</v>
      </c>
      <c r="BB53" s="16" t="e">
        <f t="shared" si="13"/>
        <v>#NUM!</v>
      </c>
      <c r="BC53" s="16" t="e">
        <f t="shared" si="14"/>
        <v>#NUM!</v>
      </c>
      <c r="BD53" s="16" t="e">
        <f t="shared" si="15"/>
        <v>#NUM!</v>
      </c>
      <c r="BE53" s="16" t="e">
        <f t="shared" si="16"/>
        <v>#NUM!</v>
      </c>
      <c r="BF53" s="16" t="e">
        <f t="shared" si="17"/>
        <v>#NUM!</v>
      </c>
      <c r="BG53" s="16" t="e">
        <f t="shared" si="18"/>
        <v>#NUM!</v>
      </c>
      <c r="BH53" s="16" t="e">
        <f t="shared" si="19"/>
        <v>#NUM!</v>
      </c>
      <c r="BI53" s="13" t="s">
        <v>49</v>
      </c>
      <c r="BJ53" s="20" t="e">
        <f>VLOOKUP(B53,prot!A:I,9,FALSE)</f>
        <v>#N/A</v>
      </c>
      <c r="BK53" s="10" t="b">
        <f t="shared" si="20"/>
        <v>1</v>
      </c>
      <c r="BL53" s="9">
        <f t="shared" si="21"/>
        <v>0</v>
      </c>
    </row>
    <row r="54" spans="1:64" ht="12" customHeight="1">
      <c r="A54" s="7">
        <v>9</v>
      </c>
      <c r="B54" s="1" t="s">
        <v>86</v>
      </c>
      <c r="C54" s="1">
        <v>1964</v>
      </c>
      <c r="D54" s="19">
        <v>953</v>
      </c>
      <c r="E54" s="19" t="s">
        <v>70</v>
      </c>
      <c r="F54" s="39" t="s">
        <v>70</v>
      </c>
      <c r="G54" s="39" t="s">
        <v>70</v>
      </c>
      <c r="H54" s="19">
        <v>728.6281481481481</v>
      </c>
      <c r="I54" s="19" t="s">
        <v>70</v>
      </c>
      <c r="J54" s="19" t="s">
        <v>70</v>
      </c>
      <c r="K54" s="19" t="s">
        <v>70</v>
      </c>
      <c r="L54" s="19">
        <v>704.9423815621</v>
      </c>
      <c r="M54" s="19">
        <v>963.744978165939</v>
      </c>
      <c r="N54" s="19"/>
      <c r="O54" s="19">
        <v>803.354928596308</v>
      </c>
      <c r="P54" s="19">
        <v>872.9817545613596</v>
      </c>
      <c r="Q54" s="19" t="s">
        <v>70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"/>
      <c r="AE54" s="19"/>
      <c r="AF54" s="19"/>
      <c r="AG54" s="19"/>
      <c r="AH54" s="19"/>
      <c r="AI54" s="19"/>
      <c r="AJ54" s="19"/>
      <c r="AK54" s="19"/>
      <c r="AL54" s="19"/>
      <c r="AM54" s="19">
        <f>SUM(D54:AL54)</f>
        <v>5026.652191033854</v>
      </c>
      <c r="AN54" s="29">
        <f>SUMIF(AP54:BH54,"&gt;0")</f>
        <v>5026.652191033855</v>
      </c>
      <c r="AO54" s="22">
        <f t="shared" si="24"/>
      </c>
      <c r="AP54" s="16">
        <f t="shared" si="1"/>
        <v>963.744978165939</v>
      </c>
      <c r="AQ54" s="16">
        <f t="shared" si="2"/>
        <v>953</v>
      </c>
      <c r="AR54" s="16">
        <f t="shared" si="3"/>
        <v>872.9817545613596</v>
      </c>
      <c r="AS54" s="16">
        <f t="shared" si="4"/>
        <v>803.354928596308</v>
      </c>
      <c r="AT54" s="16">
        <f t="shared" si="5"/>
        <v>728.6281481481481</v>
      </c>
      <c r="AU54" s="16">
        <f t="shared" si="6"/>
        <v>704.9423815621</v>
      </c>
      <c r="AV54" s="16" t="e">
        <f t="shared" si="7"/>
        <v>#NUM!</v>
      </c>
      <c r="AW54" s="16" t="e">
        <f t="shared" si="8"/>
        <v>#NUM!</v>
      </c>
      <c r="AX54" s="16" t="e">
        <f t="shared" si="9"/>
        <v>#NUM!</v>
      </c>
      <c r="AY54" s="16" t="e">
        <f t="shared" si="10"/>
        <v>#NUM!</v>
      </c>
      <c r="AZ54" s="16" t="e">
        <f t="shared" si="11"/>
        <v>#NUM!</v>
      </c>
      <c r="BA54" s="16" t="e">
        <f t="shared" si="12"/>
        <v>#NUM!</v>
      </c>
      <c r="BB54" s="16" t="e">
        <f t="shared" si="13"/>
        <v>#NUM!</v>
      </c>
      <c r="BC54" s="16" t="e">
        <f t="shared" si="14"/>
        <v>#NUM!</v>
      </c>
      <c r="BD54" s="16" t="e">
        <f t="shared" si="15"/>
        <v>#NUM!</v>
      </c>
      <c r="BE54" s="16" t="e">
        <f t="shared" si="16"/>
        <v>#NUM!</v>
      </c>
      <c r="BF54" s="16" t="e">
        <f t="shared" si="17"/>
        <v>#NUM!</v>
      </c>
      <c r="BG54" s="16" t="e">
        <f t="shared" si="18"/>
        <v>#NUM!</v>
      </c>
      <c r="BH54" s="16" t="e">
        <f t="shared" si="19"/>
        <v>#NUM!</v>
      </c>
      <c r="BI54" s="13" t="s">
        <v>49</v>
      </c>
      <c r="BJ54" s="20" t="e">
        <f>VLOOKUP(B54,prot!A:I,9,FALSE)</f>
        <v>#N/A</v>
      </c>
      <c r="BK54" s="10" t="b">
        <f t="shared" si="20"/>
        <v>1</v>
      </c>
      <c r="BL54" s="9">
        <f t="shared" si="21"/>
        <v>0</v>
      </c>
    </row>
    <row r="55" spans="1:64" ht="12.75" customHeight="1">
      <c r="A55" s="7">
        <v>10</v>
      </c>
      <c r="B55" s="4" t="s">
        <v>78</v>
      </c>
      <c r="C55" s="1">
        <v>1956</v>
      </c>
      <c r="D55" s="19" t="s">
        <v>70</v>
      </c>
      <c r="E55" s="19">
        <v>894.4977596741346</v>
      </c>
      <c r="F55" s="39" t="s">
        <v>70</v>
      </c>
      <c r="G55" s="39">
        <v>984.7814159292036</v>
      </c>
      <c r="H55" s="19" t="s">
        <v>70</v>
      </c>
      <c r="I55" s="19" t="s">
        <v>70</v>
      </c>
      <c r="J55" s="19">
        <v>974.1534653465349</v>
      </c>
      <c r="K55" s="19">
        <v>942.9718372820743</v>
      </c>
      <c r="L55" s="19">
        <v>791.0488297013721</v>
      </c>
      <c r="M55" s="19" t="s">
        <v>70</v>
      </c>
      <c r="N55" s="19"/>
      <c r="O55" s="19" t="s">
        <v>70</v>
      </c>
      <c r="P55" s="19" t="s">
        <v>70</v>
      </c>
      <c r="Q55" s="19" t="s">
        <v>70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"/>
      <c r="AE55" s="19"/>
      <c r="AF55" s="19"/>
      <c r="AG55" s="19"/>
      <c r="AH55" s="19"/>
      <c r="AI55" s="19"/>
      <c r="AJ55" s="19"/>
      <c r="AK55" s="19"/>
      <c r="AL55" s="19"/>
      <c r="AM55" s="19">
        <f>SUM(D55:AL55)</f>
        <v>4587.45330793332</v>
      </c>
      <c r="AN55" s="29">
        <f>SUMIF(AP55:BH55,"&gt;0")</f>
        <v>4587.45330793332</v>
      </c>
      <c r="AO55" s="22">
        <f t="shared" si="24"/>
      </c>
      <c r="AP55" s="16">
        <f t="shared" si="1"/>
        <v>984.7814159292036</v>
      </c>
      <c r="AQ55" s="16">
        <f t="shared" si="2"/>
        <v>974.1534653465349</v>
      </c>
      <c r="AR55" s="16">
        <f t="shared" si="3"/>
        <v>942.9718372820743</v>
      </c>
      <c r="AS55" s="16">
        <f t="shared" si="4"/>
        <v>894.4977596741346</v>
      </c>
      <c r="AT55" s="16">
        <f t="shared" si="5"/>
        <v>791.0488297013721</v>
      </c>
      <c r="AU55" s="16" t="e">
        <f t="shared" si="6"/>
        <v>#NUM!</v>
      </c>
      <c r="AV55" s="16" t="e">
        <f t="shared" si="7"/>
        <v>#NUM!</v>
      </c>
      <c r="AW55" s="16" t="e">
        <f t="shared" si="8"/>
        <v>#NUM!</v>
      </c>
      <c r="AX55" s="16" t="e">
        <f t="shared" si="9"/>
        <v>#NUM!</v>
      </c>
      <c r="AY55" s="16" t="e">
        <f t="shared" si="10"/>
        <v>#NUM!</v>
      </c>
      <c r="AZ55" s="16" t="e">
        <f t="shared" si="11"/>
        <v>#NUM!</v>
      </c>
      <c r="BA55" s="16" t="e">
        <f t="shared" si="12"/>
        <v>#NUM!</v>
      </c>
      <c r="BB55" s="16" t="e">
        <f t="shared" si="13"/>
        <v>#NUM!</v>
      </c>
      <c r="BC55" s="16" t="e">
        <f t="shared" si="14"/>
        <v>#NUM!</v>
      </c>
      <c r="BD55" s="16" t="e">
        <f t="shared" si="15"/>
        <v>#NUM!</v>
      </c>
      <c r="BE55" s="16" t="e">
        <f t="shared" si="16"/>
        <v>#NUM!</v>
      </c>
      <c r="BF55" s="16" t="e">
        <f t="shared" si="17"/>
        <v>#NUM!</v>
      </c>
      <c r="BG55" s="16" t="e">
        <f t="shared" si="18"/>
        <v>#NUM!</v>
      </c>
      <c r="BH55" s="16" t="e">
        <f t="shared" si="19"/>
        <v>#NUM!</v>
      </c>
      <c r="BI55" s="13" t="s">
        <v>49</v>
      </c>
      <c r="BJ55" s="20" t="e">
        <f>VLOOKUP(B55,prot!A:I,9,FALSE)</f>
        <v>#N/A</v>
      </c>
      <c r="BK55" s="10" t="b">
        <f t="shared" si="20"/>
        <v>1</v>
      </c>
      <c r="BL55" s="9">
        <f t="shared" si="21"/>
        <v>0</v>
      </c>
    </row>
    <row r="56" spans="1:64" ht="12.75" customHeight="1">
      <c r="A56" s="7">
        <v>11</v>
      </c>
      <c r="B56" s="4" t="s">
        <v>52</v>
      </c>
      <c r="C56" s="1">
        <v>1965</v>
      </c>
      <c r="D56" s="19" t="s">
        <v>70</v>
      </c>
      <c r="E56" s="19" t="s">
        <v>70</v>
      </c>
      <c r="F56" s="39" t="s">
        <v>70</v>
      </c>
      <c r="G56" s="39" t="s">
        <v>70</v>
      </c>
      <c r="H56" s="19" t="s">
        <v>70</v>
      </c>
      <c r="I56" s="19" t="s">
        <v>70</v>
      </c>
      <c r="J56" s="19" t="s">
        <v>70</v>
      </c>
      <c r="K56" s="19" t="s">
        <v>70</v>
      </c>
      <c r="L56" s="19">
        <v>956.0080818965517</v>
      </c>
      <c r="M56" s="19">
        <v>1012.1059930658743</v>
      </c>
      <c r="N56" s="19"/>
      <c r="O56" s="19">
        <v>1031</v>
      </c>
      <c r="P56" s="19">
        <v>1031</v>
      </c>
      <c r="Q56" s="19" t="s">
        <v>70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"/>
      <c r="AE56" s="19"/>
      <c r="AF56" s="19"/>
      <c r="AG56" s="19"/>
      <c r="AH56" s="19"/>
      <c r="AI56" s="19"/>
      <c r="AJ56" s="19"/>
      <c r="AK56" s="19"/>
      <c r="AL56" s="19"/>
      <c r="AM56" s="19">
        <f>SUM(D56:AL56)</f>
        <v>4030.114074962426</v>
      </c>
      <c r="AN56" s="29">
        <f>SUMIF(AP56:BH56,"&gt;0")</f>
        <v>4030.114074962426</v>
      </c>
      <c r="AO56" s="22">
        <f t="shared" si="24"/>
      </c>
      <c r="AP56" s="16">
        <f t="shared" si="1"/>
        <v>1031</v>
      </c>
      <c r="AQ56" s="16">
        <f t="shared" si="2"/>
        <v>1031</v>
      </c>
      <c r="AR56" s="16">
        <f t="shared" si="3"/>
        <v>1012.1059930658743</v>
      </c>
      <c r="AS56" s="16">
        <f t="shared" si="4"/>
        <v>956.0080818965517</v>
      </c>
      <c r="AT56" s="16" t="e">
        <f t="shared" si="5"/>
        <v>#NUM!</v>
      </c>
      <c r="AU56" s="16" t="e">
        <f t="shared" si="6"/>
        <v>#NUM!</v>
      </c>
      <c r="AV56" s="16" t="e">
        <f t="shared" si="7"/>
        <v>#NUM!</v>
      </c>
      <c r="AW56" s="16" t="e">
        <f t="shared" si="8"/>
        <v>#NUM!</v>
      </c>
      <c r="AX56" s="16" t="e">
        <f t="shared" si="9"/>
        <v>#NUM!</v>
      </c>
      <c r="AY56" s="16" t="e">
        <f t="shared" si="10"/>
        <v>#NUM!</v>
      </c>
      <c r="AZ56" s="16" t="e">
        <f t="shared" si="11"/>
        <v>#NUM!</v>
      </c>
      <c r="BA56" s="16" t="e">
        <f t="shared" si="12"/>
        <v>#NUM!</v>
      </c>
      <c r="BB56" s="16" t="e">
        <f t="shared" si="13"/>
        <v>#NUM!</v>
      </c>
      <c r="BC56" s="16" t="e">
        <f t="shared" si="14"/>
        <v>#NUM!</v>
      </c>
      <c r="BD56" s="16" t="e">
        <f t="shared" si="15"/>
        <v>#NUM!</v>
      </c>
      <c r="BE56" s="16" t="e">
        <f t="shared" si="16"/>
        <v>#NUM!</v>
      </c>
      <c r="BF56" s="16" t="e">
        <f t="shared" si="17"/>
        <v>#NUM!</v>
      </c>
      <c r="BG56" s="16" t="e">
        <f t="shared" si="18"/>
        <v>#NUM!</v>
      </c>
      <c r="BH56" s="16" t="e">
        <f t="shared" si="19"/>
        <v>#NUM!</v>
      </c>
      <c r="BI56" s="13" t="s">
        <v>49</v>
      </c>
      <c r="BJ56" s="20" t="e">
        <f>VLOOKUP(B56,prot!A:I,9,FALSE)</f>
        <v>#N/A</v>
      </c>
      <c r="BK56" s="10" t="b">
        <f t="shared" si="20"/>
        <v>1</v>
      </c>
      <c r="BL56" s="9">
        <f t="shared" si="21"/>
        <v>0</v>
      </c>
    </row>
    <row r="57" spans="1:64" ht="13.5" customHeight="1">
      <c r="A57" s="7">
        <v>12</v>
      </c>
      <c r="B57" s="4" t="s">
        <v>113</v>
      </c>
      <c r="C57" s="1">
        <v>1958</v>
      </c>
      <c r="D57" s="19" t="s">
        <v>70</v>
      </c>
      <c r="E57" s="19" t="s">
        <v>70</v>
      </c>
      <c r="F57" s="39" t="s">
        <v>70</v>
      </c>
      <c r="G57" s="39" t="s">
        <v>70</v>
      </c>
      <c r="H57" s="19" t="s">
        <v>70</v>
      </c>
      <c r="I57" s="19" t="s">
        <v>70</v>
      </c>
      <c r="J57" s="19" t="s">
        <v>70</v>
      </c>
      <c r="K57" s="19" t="s">
        <v>70</v>
      </c>
      <c r="L57" s="19">
        <v>657.1090909090909</v>
      </c>
      <c r="M57" s="19">
        <v>767.2925217391306</v>
      </c>
      <c r="N57" s="19"/>
      <c r="O57" s="19">
        <v>428.66040558510633</v>
      </c>
      <c r="P57" s="19">
        <v>716.0435278030992</v>
      </c>
      <c r="Q57" s="19" t="s">
        <v>70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"/>
      <c r="AE57" s="19"/>
      <c r="AF57" s="19"/>
      <c r="AG57" s="19"/>
      <c r="AH57" s="19"/>
      <c r="AI57" s="19"/>
      <c r="AJ57" s="19"/>
      <c r="AK57" s="19"/>
      <c r="AL57" s="19"/>
      <c r="AM57" s="19">
        <f>SUM(D57:AL57)</f>
        <v>2569.105546036427</v>
      </c>
      <c r="AN57" s="29">
        <f>SUMIF(AP57:BH57,"&gt;0")</f>
        <v>2569.105546036427</v>
      </c>
      <c r="AO57" s="22">
        <f t="shared" si="24"/>
      </c>
      <c r="AP57" s="16">
        <f t="shared" si="1"/>
        <v>767.2925217391306</v>
      </c>
      <c r="AQ57" s="16">
        <f t="shared" si="2"/>
        <v>716.0435278030992</v>
      </c>
      <c r="AR57" s="16">
        <f t="shared" si="3"/>
        <v>657.1090909090909</v>
      </c>
      <c r="AS57" s="16">
        <f t="shared" si="4"/>
        <v>428.66040558510633</v>
      </c>
      <c r="AT57" s="16" t="e">
        <f t="shared" si="5"/>
        <v>#NUM!</v>
      </c>
      <c r="AU57" s="16" t="e">
        <f t="shared" si="6"/>
        <v>#NUM!</v>
      </c>
      <c r="AV57" s="16" t="e">
        <f t="shared" si="7"/>
        <v>#NUM!</v>
      </c>
      <c r="AW57" s="16" t="e">
        <f t="shared" si="8"/>
        <v>#NUM!</v>
      </c>
      <c r="AX57" s="16" t="e">
        <f t="shared" si="9"/>
        <v>#NUM!</v>
      </c>
      <c r="AY57" s="16" t="e">
        <f t="shared" si="10"/>
        <v>#NUM!</v>
      </c>
      <c r="AZ57" s="16" t="e">
        <f t="shared" si="11"/>
        <v>#NUM!</v>
      </c>
      <c r="BA57" s="16" t="e">
        <f t="shared" si="12"/>
        <v>#NUM!</v>
      </c>
      <c r="BB57" s="16" t="e">
        <f t="shared" si="13"/>
        <v>#NUM!</v>
      </c>
      <c r="BC57" s="16" t="e">
        <f t="shared" si="14"/>
        <v>#NUM!</v>
      </c>
      <c r="BD57" s="16" t="e">
        <f t="shared" si="15"/>
        <v>#NUM!</v>
      </c>
      <c r="BE57" s="16" t="e">
        <f t="shared" si="16"/>
        <v>#NUM!</v>
      </c>
      <c r="BF57" s="16" t="e">
        <f t="shared" si="17"/>
        <v>#NUM!</v>
      </c>
      <c r="BG57" s="16" t="e">
        <f t="shared" si="18"/>
        <v>#NUM!</v>
      </c>
      <c r="BH57" s="16" t="e">
        <f t="shared" si="19"/>
        <v>#NUM!</v>
      </c>
      <c r="BI57" s="13" t="s">
        <v>49</v>
      </c>
      <c r="BJ57" s="20" t="e">
        <f>VLOOKUP(B57,prot!A:I,9,FALSE)</f>
        <v>#N/A</v>
      </c>
      <c r="BK57" s="10" t="b">
        <f t="shared" si="20"/>
        <v>1</v>
      </c>
      <c r="BL57" s="9">
        <f t="shared" si="21"/>
        <v>0</v>
      </c>
    </row>
    <row r="58" spans="1:64" ht="13.5" customHeight="1">
      <c r="A58" s="7">
        <v>13</v>
      </c>
      <c r="B58" s="4" t="s">
        <v>40</v>
      </c>
      <c r="C58" s="1">
        <v>1962</v>
      </c>
      <c r="D58" s="19" t="s">
        <v>70</v>
      </c>
      <c r="E58" s="19" t="s">
        <v>70</v>
      </c>
      <c r="F58" s="39">
        <v>868.721073630758</v>
      </c>
      <c r="G58" s="39">
        <v>885.458262350937</v>
      </c>
      <c r="H58" s="19" t="s">
        <v>70</v>
      </c>
      <c r="I58" s="19" t="s">
        <v>70</v>
      </c>
      <c r="J58" s="19" t="s">
        <v>70</v>
      </c>
      <c r="K58" s="19" t="s">
        <v>70</v>
      </c>
      <c r="L58" s="19" t="s">
        <v>70</v>
      </c>
      <c r="M58" s="19" t="s">
        <v>70</v>
      </c>
      <c r="N58" s="19"/>
      <c r="O58" s="19" t="s">
        <v>70</v>
      </c>
      <c r="P58" s="19">
        <v>765.0718288334181</v>
      </c>
      <c r="Q58" s="19" t="s">
        <v>70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"/>
      <c r="AE58" s="19"/>
      <c r="AF58" s="19"/>
      <c r="AG58" s="19"/>
      <c r="AH58" s="19"/>
      <c r="AI58" s="19"/>
      <c r="AJ58" s="19"/>
      <c r="AK58" s="19"/>
      <c r="AL58" s="19"/>
      <c r="AM58" s="19">
        <f>SUM(D58:AL58)</f>
        <v>2519.251164815113</v>
      </c>
      <c r="AN58" s="29">
        <f>SUMIF(AP58:BH58,"&gt;0")</f>
        <v>2519.251164815113</v>
      </c>
      <c r="AO58" s="22">
        <f t="shared" si="24"/>
      </c>
      <c r="AP58" s="16">
        <f t="shared" si="1"/>
        <v>885.458262350937</v>
      </c>
      <c r="AQ58" s="16">
        <f t="shared" si="2"/>
        <v>868.721073630758</v>
      </c>
      <c r="AR58" s="16">
        <f t="shared" si="3"/>
        <v>765.0718288334181</v>
      </c>
      <c r="AS58" s="16" t="e">
        <f t="shared" si="4"/>
        <v>#NUM!</v>
      </c>
      <c r="AT58" s="16" t="e">
        <f t="shared" si="5"/>
        <v>#NUM!</v>
      </c>
      <c r="AU58" s="16" t="e">
        <f t="shared" si="6"/>
        <v>#NUM!</v>
      </c>
      <c r="AV58" s="16" t="e">
        <f t="shared" si="7"/>
        <v>#NUM!</v>
      </c>
      <c r="AW58" s="16" t="e">
        <f t="shared" si="8"/>
        <v>#NUM!</v>
      </c>
      <c r="AX58" s="16" t="e">
        <f t="shared" si="9"/>
        <v>#NUM!</v>
      </c>
      <c r="AY58" s="16" t="e">
        <f t="shared" si="10"/>
        <v>#NUM!</v>
      </c>
      <c r="AZ58" s="16" t="e">
        <f t="shared" si="11"/>
        <v>#NUM!</v>
      </c>
      <c r="BA58" s="16" t="e">
        <f t="shared" si="12"/>
        <v>#NUM!</v>
      </c>
      <c r="BB58" s="16" t="e">
        <f t="shared" si="13"/>
        <v>#NUM!</v>
      </c>
      <c r="BC58" s="16" t="e">
        <f t="shared" si="14"/>
        <v>#NUM!</v>
      </c>
      <c r="BD58" s="16" t="e">
        <f t="shared" si="15"/>
        <v>#NUM!</v>
      </c>
      <c r="BE58" s="16" t="e">
        <f t="shared" si="16"/>
        <v>#NUM!</v>
      </c>
      <c r="BF58" s="16" t="e">
        <f t="shared" si="17"/>
        <v>#NUM!</v>
      </c>
      <c r="BG58" s="16" t="e">
        <f t="shared" si="18"/>
        <v>#NUM!</v>
      </c>
      <c r="BH58" s="16" t="e">
        <f t="shared" si="19"/>
        <v>#NUM!</v>
      </c>
      <c r="BI58" s="13" t="s">
        <v>49</v>
      </c>
      <c r="BJ58" s="20" t="e">
        <f>VLOOKUP(B58,prot!A:I,9,FALSE)</f>
        <v>#N/A</v>
      </c>
      <c r="BK58" s="10" t="b">
        <f t="shared" si="20"/>
        <v>1</v>
      </c>
      <c r="BL58" s="9">
        <f t="shared" si="21"/>
        <v>0</v>
      </c>
    </row>
    <row r="59" spans="1:64" ht="12.75">
      <c r="A59" s="7">
        <v>14</v>
      </c>
      <c r="B59" s="4" t="s">
        <v>54</v>
      </c>
      <c r="C59" s="1">
        <v>1961</v>
      </c>
      <c r="D59" s="19" t="s">
        <v>70</v>
      </c>
      <c r="E59" s="19" t="s">
        <v>70</v>
      </c>
      <c r="F59" s="39" t="s">
        <v>70</v>
      </c>
      <c r="G59" s="39" t="s">
        <v>70</v>
      </c>
      <c r="H59" s="19" t="s">
        <v>70</v>
      </c>
      <c r="I59" s="19" t="s">
        <v>70</v>
      </c>
      <c r="J59" s="19" t="s">
        <v>70</v>
      </c>
      <c r="K59" s="19" t="s">
        <v>70</v>
      </c>
      <c r="L59" s="19">
        <v>688.4</v>
      </c>
      <c r="M59" s="19">
        <v>856.8228204098032</v>
      </c>
      <c r="N59" s="19"/>
      <c r="O59" s="19">
        <v>451.5652961420033</v>
      </c>
      <c r="P59" s="19">
        <v>726.338593974175</v>
      </c>
      <c r="Q59" s="19" t="s">
        <v>70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"/>
      <c r="AE59" s="19"/>
      <c r="AF59" s="19"/>
      <c r="AG59" s="19"/>
      <c r="AH59" s="19"/>
      <c r="AI59" s="19"/>
      <c r="AJ59" s="19"/>
      <c r="AK59" s="19"/>
      <c r="AL59" s="19"/>
      <c r="AM59" s="19">
        <f>SUM(D59:AL59)</f>
        <v>2723.1267105259813</v>
      </c>
      <c r="AN59" s="29">
        <f>SUMIF(AP59:BH59,"&gt;0")</f>
        <v>2723.1267105259813</v>
      </c>
      <c r="AO59" s="22">
        <f t="shared" si="24"/>
      </c>
      <c r="AP59" s="16">
        <f t="shared" si="1"/>
        <v>856.8228204098032</v>
      </c>
      <c r="AQ59" s="16">
        <f t="shared" si="2"/>
        <v>726.338593974175</v>
      </c>
      <c r="AR59" s="16">
        <f t="shared" si="3"/>
        <v>688.4</v>
      </c>
      <c r="AS59" s="16">
        <f t="shared" si="4"/>
        <v>451.5652961420033</v>
      </c>
      <c r="AT59" s="16" t="e">
        <f t="shared" si="5"/>
        <v>#NUM!</v>
      </c>
      <c r="AU59" s="16" t="e">
        <f t="shared" si="6"/>
        <v>#NUM!</v>
      </c>
      <c r="AV59" s="16" t="e">
        <f t="shared" si="7"/>
        <v>#NUM!</v>
      </c>
      <c r="AW59" s="16" t="e">
        <f t="shared" si="8"/>
        <v>#NUM!</v>
      </c>
      <c r="AX59" s="16" t="e">
        <f t="shared" si="9"/>
        <v>#NUM!</v>
      </c>
      <c r="AY59" s="16" t="e">
        <f t="shared" si="10"/>
        <v>#NUM!</v>
      </c>
      <c r="AZ59" s="16" t="e">
        <f t="shared" si="11"/>
        <v>#NUM!</v>
      </c>
      <c r="BA59" s="16" t="e">
        <f t="shared" si="12"/>
        <v>#NUM!</v>
      </c>
      <c r="BB59" s="16" t="e">
        <f t="shared" si="13"/>
        <v>#NUM!</v>
      </c>
      <c r="BC59" s="16" t="e">
        <f t="shared" si="14"/>
        <v>#NUM!</v>
      </c>
      <c r="BD59" s="16" t="e">
        <f t="shared" si="15"/>
        <v>#NUM!</v>
      </c>
      <c r="BE59" s="16" t="e">
        <f t="shared" si="16"/>
        <v>#NUM!</v>
      </c>
      <c r="BF59" s="16" t="e">
        <f t="shared" si="17"/>
        <v>#NUM!</v>
      </c>
      <c r="BG59" s="16" t="e">
        <f t="shared" si="18"/>
        <v>#NUM!</v>
      </c>
      <c r="BH59" s="16" t="e">
        <f t="shared" si="19"/>
        <v>#NUM!</v>
      </c>
      <c r="BI59" s="13" t="s">
        <v>49</v>
      </c>
      <c r="BJ59" s="20" t="e">
        <f>VLOOKUP(B59,prot!A:I,9,FALSE)</f>
        <v>#N/A</v>
      </c>
      <c r="BK59" s="10" t="b">
        <f aca="true" t="shared" si="25" ref="BK59:BK120">ISERROR(BJ59)</f>
        <v>1</v>
      </c>
      <c r="BL59" s="9">
        <f aca="true" t="shared" si="26" ref="BL59:BL120">IF(BK59,0,BJ59)</f>
        <v>0</v>
      </c>
    </row>
    <row r="60" spans="1:68" ht="12.75">
      <c r="A60" s="7">
        <v>15</v>
      </c>
      <c r="B60" s="4" t="s">
        <v>65</v>
      </c>
      <c r="C60" s="53">
        <v>1962</v>
      </c>
      <c r="D60" s="19" t="s">
        <v>70</v>
      </c>
      <c r="E60" s="19" t="s">
        <v>70</v>
      </c>
      <c r="F60" s="39" t="s">
        <v>70</v>
      </c>
      <c r="G60" s="39" t="s">
        <v>70</v>
      </c>
      <c r="H60" s="19" t="s">
        <v>70</v>
      </c>
      <c r="I60" s="19" t="s">
        <v>70</v>
      </c>
      <c r="J60" s="19" t="s">
        <v>70</v>
      </c>
      <c r="K60" s="19" t="s">
        <v>70</v>
      </c>
      <c r="L60" s="19" t="s">
        <v>70</v>
      </c>
      <c r="M60" s="19">
        <v>457.6493055555556</v>
      </c>
      <c r="N60" s="19"/>
      <c r="O60" s="19">
        <v>657.7609391675561</v>
      </c>
      <c r="P60" s="19" t="s">
        <v>70</v>
      </c>
      <c r="Q60" s="19" t="s">
        <v>70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"/>
      <c r="AE60" s="19"/>
      <c r="AF60" s="19"/>
      <c r="AG60" s="19"/>
      <c r="AH60" s="19"/>
      <c r="AI60" s="19"/>
      <c r="AJ60" s="19"/>
      <c r="AK60" s="19"/>
      <c r="AL60" s="19"/>
      <c r="AM60" s="19">
        <f>SUM(D60:AL60)</f>
        <v>1115.4102447231116</v>
      </c>
      <c r="AN60" s="29">
        <f>SUMIF(AP60:BH60,"&gt;0")</f>
        <v>1115.4102447231116</v>
      </c>
      <c r="AO60" s="22">
        <f t="shared" si="24"/>
      </c>
      <c r="AP60" s="16">
        <f t="shared" si="1"/>
        <v>657.7609391675561</v>
      </c>
      <c r="AQ60" s="16">
        <f t="shared" si="2"/>
        <v>457.6493055555556</v>
      </c>
      <c r="AR60" s="16" t="e">
        <f t="shared" si="3"/>
        <v>#NUM!</v>
      </c>
      <c r="AS60" s="16" t="e">
        <f t="shared" si="4"/>
        <v>#NUM!</v>
      </c>
      <c r="AT60" s="16" t="e">
        <f t="shared" si="5"/>
        <v>#NUM!</v>
      </c>
      <c r="AU60" s="16" t="e">
        <f t="shared" si="6"/>
        <v>#NUM!</v>
      </c>
      <c r="AV60" s="16" t="e">
        <f t="shared" si="7"/>
        <v>#NUM!</v>
      </c>
      <c r="AW60" s="16" t="e">
        <f t="shared" si="8"/>
        <v>#NUM!</v>
      </c>
      <c r="AX60" s="16" t="e">
        <f t="shared" si="9"/>
        <v>#NUM!</v>
      </c>
      <c r="AY60" s="16" t="e">
        <f t="shared" si="10"/>
        <v>#NUM!</v>
      </c>
      <c r="AZ60" s="16" t="e">
        <f t="shared" si="11"/>
        <v>#NUM!</v>
      </c>
      <c r="BA60" s="16" t="e">
        <f t="shared" si="12"/>
        <v>#NUM!</v>
      </c>
      <c r="BB60" s="16" t="e">
        <f t="shared" si="13"/>
        <v>#NUM!</v>
      </c>
      <c r="BC60" s="16" t="e">
        <f t="shared" si="14"/>
        <v>#NUM!</v>
      </c>
      <c r="BD60" s="16" t="e">
        <f t="shared" si="15"/>
        <v>#NUM!</v>
      </c>
      <c r="BE60" s="16" t="e">
        <f t="shared" si="16"/>
        <v>#NUM!</v>
      </c>
      <c r="BF60" s="16" t="e">
        <f t="shared" si="17"/>
        <v>#NUM!</v>
      </c>
      <c r="BG60" s="16" t="e">
        <f t="shared" si="18"/>
        <v>#NUM!</v>
      </c>
      <c r="BH60" s="16" t="e">
        <f t="shared" si="19"/>
        <v>#NUM!</v>
      </c>
      <c r="BI60" s="13" t="s">
        <v>49</v>
      </c>
      <c r="BJ60" s="20" t="e">
        <f>VLOOKUP(B60,prot!A:I,9,FALSE)</f>
        <v>#N/A</v>
      </c>
      <c r="BK60" s="10" t="b">
        <f t="shared" si="25"/>
        <v>1</v>
      </c>
      <c r="BL60" s="9">
        <f t="shared" si="26"/>
        <v>0</v>
      </c>
      <c r="BN60" s="11"/>
      <c r="BO60" s="11"/>
      <c r="BP60" s="11"/>
    </row>
    <row r="61" spans="1:64" ht="12.75" customHeight="1">
      <c r="A61" s="7"/>
      <c r="B61" s="58" t="s">
        <v>67</v>
      </c>
      <c r="C61" s="59"/>
      <c r="D61" s="19"/>
      <c r="E61" s="19"/>
      <c r="F61" s="39"/>
      <c r="G61" s="3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"/>
      <c r="AE61" s="19"/>
      <c r="AF61" s="19"/>
      <c r="AG61" s="19"/>
      <c r="AH61" s="19"/>
      <c r="AI61" s="19"/>
      <c r="AJ61" s="19"/>
      <c r="AK61" s="19"/>
      <c r="AL61" s="19"/>
      <c r="AM61" s="19">
        <f>SUM(D61:AL61)</f>
        <v>0</v>
      </c>
      <c r="AN61" s="29">
        <f>SUMIF(AP61:BH61,"&gt;0")</f>
        <v>0</v>
      </c>
      <c r="AO61" s="22"/>
      <c r="AP61" s="16" t="e">
        <f t="shared" si="1"/>
        <v>#NUM!</v>
      </c>
      <c r="AQ61" s="16" t="e">
        <f t="shared" si="2"/>
        <v>#NUM!</v>
      </c>
      <c r="AR61" s="16" t="e">
        <f t="shared" si="3"/>
        <v>#NUM!</v>
      </c>
      <c r="AS61" s="16" t="e">
        <f t="shared" si="4"/>
        <v>#NUM!</v>
      </c>
      <c r="AT61" s="16" t="e">
        <f t="shared" si="5"/>
        <v>#NUM!</v>
      </c>
      <c r="AU61" s="16" t="e">
        <f t="shared" si="6"/>
        <v>#NUM!</v>
      </c>
      <c r="AV61" s="16" t="e">
        <f t="shared" si="7"/>
        <v>#NUM!</v>
      </c>
      <c r="AW61" s="16" t="e">
        <f t="shared" si="8"/>
        <v>#NUM!</v>
      </c>
      <c r="AX61" s="16" t="e">
        <f t="shared" si="9"/>
        <v>#NUM!</v>
      </c>
      <c r="AY61" s="16" t="e">
        <f t="shared" si="10"/>
        <v>#NUM!</v>
      </c>
      <c r="AZ61" s="16" t="e">
        <f t="shared" si="11"/>
        <v>#NUM!</v>
      </c>
      <c r="BA61" s="16" t="e">
        <f t="shared" si="12"/>
        <v>#NUM!</v>
      </c>
      <c r="BB61" s="16" t="e">
        <f t="shared" si="13"/>
        <v>#NUM!</v>
      </c>
      <c r="BC61" s="16" t="e">
        <f t="shared" si="14"/>
        <v>#NUM!</v>
      </c>
      <c r="BD61" s="16" t="e">
        <f t="shared" si="15"/>
        <v>#NUM!</v>
      </c>
      <c r="BE61" s="16" t="e">
        <f t="shared" si="16"/>
        <v>#NUM!</v>
      </c>
      <c r="BF61" s="16" t="e">
        <f t="shared" si="17"/>
        <v>#NUM!</v>
      </c>
      <c r="BG61" s="16" t="e">
        <f t="shared" si="18"/>
        <v>#NUM!</v>
      </c>
      <c r="BH61" s="16" t="e">
        <f t="shared" si="19"/>
        <v>#NUM!</v>
      </c>
      <c r="BI61" s="13" t="s">
        <v>49</v>
      </c>
      <c r="BJ61" s="20" t="e">
        <f>VLOOKUP(B61,prot!A:I,9,FALSE)</f>
        <v>#N/A</v>
      </c>
      <c r="BK61" s="10" t="b">
        <f t="shared" si="25"/>
        <v>1</v>
      </c>
      <c r="BL61" s="9">
        <f t="shared" si="26"/>
        <v>0</v>
      </c>
    </row>
    <row r="62" spans="1:64" ht="15" customHeight="1">
      <c r="A62" s="7">
        <v>1</v>
      </c>
      <c r="B62" s="4" t="s">
        <v>4</v>
      </c>
      <c r="C62" s="5">
        <v>1946</v>
      </c>
      <c r="D62" s="19">
        <v>1103.08284457478</v>
      </c>
      <c r="E62" s="19">
        <v>1110</v>
      </c>
      <c r="F62" s="19" t="s">
        <v>70</v>
      </c>
      <c r="G62" s="19" t="s">
        <v>70</v>
      </c>
      <c r="H62" s="19">
        <v>1110</v>
      </c>
      <c r="I62" s="19">
        <v>1110</v>
      </c>
      <c r="J62" s="19">
        <v>1110</v>
      </c>
      <c r="K62" s="19" t="s">
        <v>70</v>
      </c>
      <c r="L62" s="19">
        <v>1100.5190538764784</v>
      </c>
      <c r="M62" s="19">
        <v>979.8183705241311</v>
      </c>
      <c r="N62" s="19"/>
      <c r="O62" s="19">
        <v>803.8401639344265</v>
      </c>
      <c r="P62" s="19">
        <v>1110</v>
      </c>
      <c r="Q62" s="19">
        <v>1110</v>
      </c>
      <c r="R62" s="19"/>
      <c r="S62" s="19"/>
      <c r="T62" s="52"/>
      <c r="U62" s="19"/>
      <c r="V62" s="19"/>
      <c r="W62" s="19"/>
      <c r="X62" s="19"/>
      <c r="Y62" s="19"/>
      <c r="Z62" s="19"/>
      <c r="AA62" s="52"/>
      <c r="AB62" s="52"/>
      <c r="AC62" s="52"/>
      <c r="AD62" s="1"/>
      <c r="AE62" s="19"/>
      <c r="AF62" s="52"/>
      <c r="AG62" s="52"/>
      <c r="AH62" s="19"/>
      <c r="AI62" s="19"/>
      <c r="AJ62" s="19"/>
      <c r="AK62" s="19"/>
      <c r="AL62" s="19"/>
      <c r="AM62" s="19">
        <f>SUM(D62:AL62)</f>
        <v>10647.260432909816</v>
      </c>
      <c r="AN62" s="29">
        <f>SUMIF(AP62:BH62,"&gt;0")</f>
        <v>10647.260432909818</v>
      </c>
      <c r="AO62" s="22">
        <f aca="true" t="shared" si="27" ref="AO62:AO87">IF(BL62=0,"",BL62)</f>
      </c>
      <c r="AP62" s="16">
        <f t="shared" si="1"/>
        <v>1110</v>
      </c>
      <c r="AQ62" s="16">
        <f t="shared" si="2"/>
        <v>1110</v>
      </c>
      <c r="AR62" s="16">
        <f t="shared" si="3"/>
        <v>1110</v>
      </c>
      <c r="AS62" s="16">
        <f t="shared" si="4"/>
        <v>1110</v>
      </c>
      <c r="AT62" s="16">
        <f t="shared" si="5"/>
        <v>1110</v>
      </c>
      <c r="AU62" s="16">
        <f t="shared" si="6"/>
        <v>1110</v>
      </c>
      <c r="AV62" s="16">
        <f t="shared" si="7"/>
        <v>1103.08284457478</v>
      </c>
      <c r="AW62" s="16">
        <f t="shared" si="8"/>
        <v>1100.5190538764784</v>
      </c>
      <c r="AX62" s="16">
        <f t="shared" si="9"/>
        <v>979.8183705241311</v>
      </c>
      <c r="AY62" s="16">
        <f t="shared" si="10"/>
        <v>803.8401639344265</v>
      </c>
      <c r="AZ62" s="16" t="e">
        <f t="shared" si="11"/>
        <v>#NUM!</v>
      </c>
      <c r="BA62" s="16" t="e">
        <f t="shared" si="12"/>
        <v>#NUM!</v>
      </c>
      <c r="BB62" s="16" t="e">
        <f t="shared" si="13"/>
        <v>#NUM!</v>
      </c>
      <c r="BC62" s="16" t="e">
        <f t="shared" si="14"/>
        <v>#NUM!</v>
      </c>
      <c r="BD62" s="16" t="e">
        <f t="shared" si="15"/>
        <v>#NUM!</v>
      </c>
      <c r="BE62" s="16" t="e">
        <f t="shared" si="16"/>
        <v>#NUM!</v>
      </c>
      <c r="BF62" s="16" t="e">
        <f t="shared" si="17"/>
        <v>#NUM!</v>
      </c>
      <c r="BG62" s="16" t="e">
        <f t="shared" si="18"/>
        <v>#NUM!</v>
      </c>
      <c r="BH62" s="16" t="e">
        <f t="shared" si="19"/>
        <v>#NUM!</v>
      </c>
      <c r="BI62" s="13" t="s">
        <v>49</v>
      </c>
      <c r="BJ62" s="20" t="e">
        <f>VLOOKUP(B62,prot!A:I,9,FALSE)</f>
        <v>#N/A</v>
      </c>
      <c r="BK62" s="10" t="b">
        <f t="shared" si="25"/>
        <v>1</v>
      </c>
      <c r="BL62" s="9">
        <f t="shared" si="26"/>
        <v>0</v>
      </c>
    </row>
    <row r="63" spans="1:64" ht="13.5" customHeight="1">
      <c r="A63" s="7">
        <v>2</v>
      </c>
      <c r="B63" s="4" t="s">
        <v>15</v>
      </c>
      <c r="C63" s="5">
        <v>1946</v>
      </c>
      <c r="D63" s="19">
        <v>896.6656734207389</v>
      </c>
      <c r="E63" s="19">
        <v>872.5728813559323</v>
      </c>
      <c r="F63" s="39" t="s">
        <v>70</v>
      </c>
      <c r="G63" s="39" t="s">
        <v>70</v>
      </c>
      <c r="H63" s="19">
        <v>652.7648525135022</v>
      </c>
      <c r="I63" s="19" t="s">
        <v>70</v>
      </c>
      <c r="J63" s="19">
        <v>975.6569709127384</v>
      </c>
      <c r="K63" s="19">
        <v>1110</v>
      </c>
      <c r="L63" s="19">
        <v>977.2403733955659</v>
      </c>
      <c r="M63" s="19">
        <v>1006.992</v>
      </c>
      <c r="N63" s="19"/>
      <c r="O63" s="19">
        <v>960.0440528634363</v>
      </c>
      <c r="P63" s="19">
        <v>812.3942625965427</v>
      </c>
      <c r="Q63" s="19" t="s">
        <v>70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"/>
      <c r="AE63" s="19"/>
      <c r="AF63" s="19"/>
      <c r="AG63" s="19"/>
      <c r="AH63" s="19"/>
      <c r="AI63" s="19"/>
      <c r="AJ63" s="19"/>
      <c r="AK63" s="19"/>
      <c r="AL63" s="19"/>
      <c r="AM63" s="19">
        <f>SUM(D63:AL63)</f>
        <v>8264.331067058458</v>
      </c>
      <c r="AN63" s="29">
        <f>SUMIF(AP63:BH63,"&gt;0")</f>
        <v>8264.331067058458</v>
      </c>
      <c r="AO63" s="22">
        <f t="shared" si="27"/>
      </c>
      <c r="AP63" s="16">
        <f t="shared" si="1"/>
        <v>1110</v>
      </c>
      <c r="AQ63" s="16">
        <f t="shared" si="2"/>
        <v>1006.992</v>
      </c>
      <c r="AR63" s="16">
        <f t="shared" si="3"/>
        <v>977.2403733955659</v>
      </c>
      <c r="AS63" s="16">
        <f t="shared" si="4"/>
        <v>975.6569709127384</v>
      </c>
      <c r="AT63" s="16">
        <f t="shared" si="5"/>
        <v>960.0440528634363</v>
      </c>
      <c r="AU63" s="16">
        <f t="shared" si="6"/>
        <v>896.6656734207389</v>
      </c>
      <c r="AV63" s="16">
        <f t="shared" si="7"/>
        <v>872.5728813559323</v>
      </c>
      <c r="AW63" s="16">
        <f t="shared" si="8"/>
        <v>812.3942625965427</v>
      </c>
      <c r="AX63" s="16">
        <f t="shared" si="9"/>
        <v>652.7648525135022</v>
      </c>
      <c r="AY63" s="16" t="e">
        <f t="shared" si="10"/>
        <v>#NUM!</v>
      </c>
      <c r="AZ63" s="16" t="e">
        <f t="shared" si="11"/>
        <v>#NUM!</v>
      </c>
      <c r="BA63" s="16" t="e">
        <f t="shared" si="12"/>
        <v>#NUM!</v>
      </c>
      <c r="BB63" s="16" t="e">
        <f t="shared" si="13"/>
        <v>#NUM!</v>
      </c>
      <c r="BC63" s="16" t="e">
        <f t="shared" si="14"/>
        <v>#NUM!</v>
      </c>
      <c r="BD63" s="16" t="e">
        <f t="shared" si="15"/>
        <v>#NUM!</v>
      </c>
      <c r="BE63" s="16" t="e">
        <f t="shared" si="16"/>
        <v>#NUM!</v>
      </c>
      <c r="BF63" s="16" t="e">
        <f t="shared" si="17"/>
        <v>#NUM!</v>
      </c>
      <c r="BG63" s="16" t="e">
        <f t="shared" si="18"/>
        <v>#NUM!</v>
      </c>
      <c r="BH63" s="16" t="e">
        <f t="shared" si="19"/>
        <v>#NUM!</v>
      </c>
      <c r="BI63" s="13" t="s">
        <v>49</v>
      </c>
      <c r="BJ63" s="20" t="e">
        <f>VLOOKUP(B63,prot!A:I,9,FALSE)</f>
        <v>#N/A</v>
      </c>
      <c r="BK63" s="10" t="b">
        <f t="shared" si="25"/>
        <v>1</v>
      </c>
      <c r="BL63" s="9">
        <f t="shared" si="26"/>
        <v>0</v>
      </c>
    </row>
    <row r="64" spans="1:64" ht="12.75" customHeight="1">
      <c r="A64" s="7">
        <v>3</v>
      </c>
      <c r="B64" s="4" t="s">
        <v>17</v>
      </c>
      <c r="C64" s="5">
        <v>1943</v>
      </c>
      <c r="D64" s="19">
        <v>981.5980697384806</v>
      </c>
      <c r="E64" s="19">
        <v>1127.9786700125471</v>
      </c>
      <c r="F64" s="39" t="s">
        <v>70</v>
      </c>
      <c r="G64" s="39" t="s">
        <v>70</v>
      </c>
      <c r="H64" s="19">
        <v>957.108430232558</v>
      </c>
      <c r="I64" s="19">
        <v>1093.8732854343566</v>
      </c>
      <c r="J64" s="19" t="s">
        <v>70</v>
      </c>
      <c r="K64" s="19" t="s">
        <v>70</v>
      </c>
      <c r="L64" s="19">
        <v>927.0824088748019</v>
      </c>
      <c r="M64" s="19">
        <v>996.6060453400504</v>
      </c>
      <c r="N64" s="19"/>
      <c r="O64" s="19">
        <v>1016.8337456704603</v>
      </c>
      <c r="P64" s="19">
        <v>981.9134492999575</v>
      </c>
      <c r="Q64" s="19" t="s">
        <v>70</v>
      </c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"/>
      <c r="AE64" s="19"/>
      <c r="AF64" s="19"/>
      <c r="AG64" s="19"/>
      <c r="AH64" s="19"/>
      <c r="AI64" s="19"/>
      <c r="AJ64" s="19"/>
      <c r="AK64" s="19"/>
      <c r="AL64" s="19"/>
      <c r="AM64" s="19">
        <f>SUM(D64:AL64)</f>
        <v>8082.994104603213</v>
      </c>
      <c r="AN64" s="29">
        <f>SUMIF(AP64:BH64,"&gt;0")</f>
        <v>8082.994104603213</v>
      </c>
      <c r="AO64" s="22">
        <f>IF(BL64=0,"",BL64)</f>
      </c>
      <c r="AP64" s="16">
        <f t="shared" si="1"/>
        <v>1127.9786700125471</v>
      </c>
      <c r="AQ64" s="16">
        <f t="shared" si="2"/>
        <v>1093.8732854343566</v>
      </c>
      <c r="AR64" s="16">
        <f t="shared" si="3"/>
        <v>1016.8337456704603</v>
      </c>
      <c r="AS64" s="16">
        <f t="shared" si="4"/>
        <v>996.6060453400504</v>
      </c>
      <c r="AT64" s="16">
        <f t="shared" si="5"/>
        <v>981.9134492999575</v>
      </c>
      <c r="AU64" s="16">
        <f t="shared" si="6"/>
        <v>981.5980697384806</v>
      </c>
      <c r="AV64" s="16">
        <f t="shared" si="7"/>
        <v>957.108430232558</v>
      </c>
      <c r="AW64" s="16">
        <f t="shared" si="8"/>
        <v>927.0824088748019</v>
      </c>
      <c r="AX64" s="16" t="e">
        <f t="shared" si="9"/>
        <v>#NUM!</v>
      </c>
      <c r="AY64" s="16" t="e">
        <f t="shared" si="10"/>
        <v>#NUM!</v>
      </c>
      <c r="AZ64" s="16" t="e">
        <f t="shared" si="11"/>
        <v>#NUM!</v>
      </c>
      <c r="BA64" s="16" t="e">
        <f t="shared" si="12"/>
        <v>#NUM!</v>
      </c>
      <c r="BB64" s="16" t="e">
        <f t="shared" si="13"/>
        <v>#NUM!</v>
      </c>
      <c r="BC64" s="16" t="e">
        <f t="shared" si="14"/>
        <v>#NUM!</v>
      </c>
      <c r="BD64" s="16" t="e">
        <f t="shared" si="15"/>
        <v>#NUM!</v>
      </c>
      <c r="BE64" s="16" t="e">
        <f t="shared" si="16"/>
        <v>#NUM!</v>
      </c>
      <c r="BF64" s="16" t="e">
        <f t="shared" si="17"/>
        <v>#NUM!</v>
      </c>
      <c r="BG64" s="16" t="e">
        <f t="shared" si="18"/>
        <v>#NUM!</v>
      </c>
      <c r="BH64" s="16" t="e">
        <f t="shared" si="19"/>
        <v>#NUM!</v>
      </c>
      <c r="BI64" s="13" t="s">
        <v>49</v>
      </c>
      <c r="BJ64" s="20" t="e">
        <f>VLOOKUP(B64,prot!A:I,9,FALSE)</f>
        <v>#N/A</v>
      </c>
      <c r="BK64" s="10" t="b">
        <f>ISERROR(BJ64)</f>
        <v>1</v>
      </c>
      <c r="BL64" s="9">
        <f>IF(BK64,0,BJ64)</f>
        <v>0</v>
      </c>
    </row>
    <row r="65" spans="1:64" ht="12.75" customHeight="1">
      <c r="A65" s="7">
        <v>4</v>
      </c>
      <c r="B65" s="4" t="s">
        <v>14</v>
      </c>
      <c r="C65" s="5">
        <v>1952</v>
      </c>
      <c r="D65" s="19">
        <v>480</v>
      </c>
      <c r="E65" s="19">
        <v>975</v>
      </c>
      <c r="F65" s="39" t="s">
        <v>70</v>
      </c>
      <c r="G65" s="39" t="s">
        <v>70</v>
      </c>
      <c r="H65" s="19">
        <v>606.8563885955648</v>
      </c>
      <c r="I65" s="19">
        <v>638.5321100917429</v>
      </c>
      <c r="J65" s="19" t="s">
        <v>70</v>
      </c>
      <c r="K65" s="19" t="s">
        <v>70</v>
      </c>
      <c r="L65" s="19">
        <v>1014.9999999999999</v>
      </c>
      <c r="M65" s="19">
        <v>1014.9999999999999</v>
      </c>
      <c r="N65" s="19"/>
      <c r="O65" s="19">
        <v>1014.9999999999999</v>
      </c>
      <c r="P65" s="19">
        <v>937.7205199628596</v>
      </c>
      <c r="Q65" s="19">
        <v>726.8403473613895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"/>
      <c r="AE65" s="19"/>
      <c r="AF65" s="19"/>
      <c r="AG65" s="19"/>
      <c r="AH65" s="19"/>
      <c r="AI65" s="19"/>
      <c r="AJ65" s="19"/>
      <c r="AK65" s="19"/>
      <c r="AL65" s="19"/>
      <c r="AM65" s="19">
        <f>SUM(D65:AL65)</f>
        <v>7409.949366011557</v>
      </c>
      <c r="AN65" s="29">
        <f>SUMIF(AP65:BH65,"&gt;0")</f>
        <v>7409.949366011556</v>
      </c>
      <c r="AO65" s="22">
        <f>IF(BL65=0,"",BL65)</f>
      </c>
      <c r="AP65" s="16">
        <f t="shared" si="1"/>
        <v>1014.9999999999999</v>
      </c>
      <c r="AQ65" s="16">
        <f t="shared" si="2"/>
        <v>1014.9999999999999</v>
      </c>
      <c r="AR65" s="16">
        <f t="shared" si="3"/>
        <v>1014.9999999999999</v>
      </c>
      <c r="AS65" s="16">
        <f t="shared" si="4"/>
        <v>975</v>
      </c>
      <c r="AT65" s="16">
        <f t="shared" si="5"/>
        <v>937.7205199628596</v>
      </c>
      <c r="AU65" s="16">
        <f t="shared" si="6"/>
        <v>726.8403473613895</v>
      </c>
      <c r="AV65" s="16">
        <f t="shared" si="7"/>
        <v>638.5321100917429</v>
      </c>
      <c r="AW65" s="16">
        <f t="shared" si="8"/>
        <v>606.8563885955648</v>
      </c>
      <c r="AX65" s="16">
        <f t="shared" si="9"/>
        <v>480</v>
      </c>
      <c r="AY65" s="16" t="e">
        <f t="shared" si="10"/>
        <v>#NUM!</v>
      </c>
      <c r="AZ65" s="16" t="e">
        <f t="shared" si="11"/>
        <v>#NUM!</v>
      </c>
      <c r="BA65" s="16" t="e">
        <f t="shared" si="12"/>
        <v>#NUM!</v>
      </c>
      <c r="BB65" s="16" t="e">
        <f t="shared" si="13"/>
        <v>#NUM!</v>
      </c>
      <c r="BC65" s="16" t="e">
        <f t="shared" si="14"/>
        <v>#NUM!</v>
      </c>
      <c r="BD65" s="16" t="e">
        <f t="shared" si="15"/>
        <v>#NUM!</v>
      </c>
      <c r="BE65" s="16" t="e">
        <f t="shared" si="16"/>
        <v>#NUM!</v>
      </c>
      <c r="BF65" s="16" t="e">
        <f t="shared" si="17"/>
        <v>#NUM!</v>
      </c>
      <c r="BG65" s="16" t="e">
        <f t="shared" si="18"/>
        <v>#NUM!</v>
      </c>
      <c r="BH65" s="16" t="e">
        <f t="shared" si="19"/>
        <v>#NUM!</v>
      </c>
      <c r="BI65" s="13" t="s">
        <v>49</v>
      </c>
      <c r="BJ65" s="20" t="e">
        <f>VLOOKUP(B65,prot!A:I,9,FALSE)</f>
        <v>#N/A</v>
      </c>
      <c r="BK65" s="10" t="b">
        <f t="shared" si="25"/>
        <v>1</v>
      </c>
      <c r="BL65" s="9">
        <f t="shared" si="26"/>
        <v>0</v>
      </c>
    </row>
    <row r="66" spans="1:64" ht="15" customHeight="1">
      <c r="A66" s="7">
        <v>5</v>
      </c>
      <c r="B66" s="4" t="s">
        <v>48</v>
      </c>
      <c r="C66" s="1">
        <v>1953</v>
      </c>
      <c r="D66" s="19" t="s">
        <v>70</v>
      </c>
      <c r="E66" s="19">
        <v>872.7888596161084</v>
      </c>
      <c r="F66" s="39" t="s">
        <v>70</v>
      </c>
      <c r="G66" s="39" t="s">
        <v>70</v>
      </c>
      <c r="H66" s="19">
        <v>761.4308768154922</v>
      </c>
      <c r="I66" s="19">
        <v>979.2587555253314</v>
      </c>
      <c r="J66" s="19">
        <v>899.4184057475197</v>
      </c>
      <c r="K66" s="19">
        <v>685.3533359652585</v>
      </c>
      <c r="L66" s="19">
        <v>672.1603563474388</v>
      </c>
      <c r="M66" s="19">
        <v>749.339207048458</v>
      </c>
      <c r="N66" s="19"/>
      <c r="O66" s="19">
        <v>759.6732588134138</v>
      </c>
      <c r="P66" s="19">
        <v>675.2629793009841</v>
      </c>
      <c r="Q66" s="19" t="s">
        <v>70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"/>
      <c r="AE66" s="19"/>
      <c r="AF66" s="19"/>
      <c r="AG66" s="19"/>
      <c r="AH66" s="19"/>
      <c r="AI66" s="19"/>
      <c r="AJ66" s="19"/>
      <c r="AK66" s="19"/>
      <c r="AL66" s="19"/>
      <c r="AM66" s="19">
        <f>SUM(D66:AL66)</f>
        <v>7054.686035180004</v>
      </c>
      <c r="AN66" s="29">
        <f>SUMIF(AP66:BH66,"&gt;0")</f>
        <v>7054.686035180004</v>
      </c>
      <c r="AO66" s="22">
        <f t="shared" si="27"/>
      </c>
      <c r="AP66" s="16">
        <f aca="true" t="shared" si="28" ref="AP66:AP124">LARGE($D66:$AL66,1)</f>
        <v>979.2587555253314</v>
      </c>
      <c r="AQ66" s="16">
        <f aca="true" t="shared" si="29" ref="AQ66:AQ124">LARGE($D66:$AL66,2)</f>
        <v>899.4184057475197</v>
      </c>
      <c r="AR66" s="16">
        <f aca="true" t="shared" si="30" ref="AR66:AR124">LARGE($D66:$AL66,3)</f>
        <v>872.7888596161084</v>
      </c>
      <c r="AS66" s="16">
        <f aca="true" t="shared" si="31" ref="AS66:AS124">LARGE($D66:$AL66,4)</f>
        <v>761.4308768154922</v>
      </c>
      <c r="AT66" s="16">
        <f aca="true" t="shared" si="32" ref="AT66:AT124">LARGE($D66:$AL66,5)</f>
        <v>759.6732588134138</v>
      </c>
      <c r="AU66" s="16">
        <f aca="true" t="shared" si="33" ref="AU66:AU124">LARGE($D66:$AL66,6)</f>
        <v>749.339207048458</v>
      </c>
      <c r="AV66" s="16">
        <f aca="true" t="shared" si="34" ref="AV66:AV124">LARGE($D66:$AL66,7)</f>
        <v>685.3533359652585</v>
      </c>
      <c r="AW66" s="16">
        <f aca="true" t="shared" si="35" ref="AW66:AW124">LARGE($D66:$AL66,8)</f>
        <v>675.2629793009841</v>
      </c>
      <c r="AX66" s="16">
        <f aca="true" t="shared" si="36" ref="AX66:AX124">LARGE($D66:$AL66,9)</f>
        <v>672.1603563474388</v>
      </c>
      <c r="AY66" s="16" t="e">
        <f aca="true" t="shared" si="37" ref="AY66:AY124">LARGE($D66:$AL66,10)</f>
        <v>#NUM!</v>
      </c>
      <c r="AZ66" s="16" t="e">
        <f aca="true" t="shared" si="38" ref="AZ66:AZ124">LARGE($D66:$AL66,11)</f>
        <v>#NUM!</v>
      </c>
      <c r="BA66" s="16" t="e">
        <f aca="true" t="shared" si="39" ref="BA66:BA124">LARGE($D66:$AL66,12)</f>
        <v>#NUM!</v>
      </c>
      <c r="BB66" s="16" t="e">
        <f aca="true" t="shared" si="40" ref="BB66:BB124">LARGE($D66:$AL66,13)</f>
        <v>#NUM!</v>
      </c>
      <c r="BC66" s="16" t="e">
        <f aca="true" t="shared" si="41" ref="BC66:BC124">LARGE($D66:$AL66,14)</f>
        <v>#NUM!</v>
      </c>
      <c r="BD66" s="16" t="e">
        <f aca="true" t="shared" si="42" ref="BD66:BD124">LARGE($D66:$AL66,15)</f>
        <v>#NUM!</v>
      </c>
      <c r="BE66" s="16" t="e">
        <f aca="true" t="shared" si="43" ref="BE66:BE124">LARGE($D66:$AL66,16)</f>
        <v>#NUM!</v>
      </c>
      <c r="BF66" s="16" t="e">
        <f aca="true" t="shared" si="44" ref="BF66:BF124">LARGE($D66:$AL66,17)</f>
        <v>#NUM!</v>
      </c>
      <c r="BG66" s="16" t="e">
        <f aca="true" t="shared" si="45" ref="BG66:BG124">LARGE($D66:$AL66,18)</f>
        <v>#NUM!</v>
      </c>
      <c r="BH66" s="16" t="e">
        <f aca="true" t="shared" si="46" ref="BH66:BH124">LARGE($D66:$AL66,19)</f>
        <v>#NUM!</v>
      </c>
      <c r="BI66" s="13" t="s">
        <v>49</v>
      </c>
      <c r="BJ66" s="20" t="e">
        <f>VLOOKUP(B66,prot!A:I,9,FALSE)</f>
        <v>#N/A</v>
      </c>
      <c r="BK66" s="10" t="b">
        <f t="shared" si="25"/>
        <v>1</v>
      </c>
      <c r="BL66" s="9">
        <f t="shared" si="26"/>
        <v>0</v>
      </c>
    </row>
    <row r="67" spans="1:64" ht="12.75" customHeight="1">
      <c r="A67" s="7">
        <v>6</v>
      </c>
      <c r="B67" s="4" t="s">
        <v>5</v>
      </c>
      <c r="C67" s="5">
        <v>1951</v>
      </c>
      <c r="D67" s="19">
        <v>1030</v>
      </c>
      <c r="E67" s="19" t="s">
        <v>70</v>
      </c>
      <c r="F67" s="39">
        <v>1030</v>
      </c>
      <c r="G67" s="39">
        <v>1030</v>
      </c>
      <c r="H67" s="19">
        <v>830.5126744517231</v>
      </c>
      <c r="I67" s="19" t="s">
        <v>70</v>
      </c>
      <c r="J67" s="19" t="s">
        <v>70</v>
      </c>
      <c r="K67" s="19" t="s">
        <v>70</v>
      </c>
      <c r="L67" s="19" t="s">
        <v>70</v>
      </c>
      <c r="M67" s="19">
        <v>975.5178173719376</v>
      </c>
      <c r="N67" s="19"/>
      <c r="O67" s="19" t="s">
        <v>70</v>
      </c>
      <c r="P67" s="19">
        <v>1008.7106299212596</v>
      </c>
      <c r="Q67" s="19">
        <v>1001.0516772438805</v>
      </c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"/>
      <c r="AE67" s="19"/>
      <c r="AF67" s="19"/>
      <c r="AG67" s="19"/>
      <c r="AH67" s="19"/>
      <c r="AI67" s="19"/>
      <c r="AJ67" s="19"/>
      <c r="AK67" s="19"/>
      <c r="AL67" s="19"/>
      <c r="AM67" s="19">
        <f>SUM(D67:AL67)</f>
        <v>6905.792798988801</v>
      </c>
      <c r="AN67" s="29">
        <f>SUMIF(AP67:BH67,"&gt;0")</f>
        <v>6905.7927989888</v>
      </c>
      <c r="AO67" s="22">
        <f t="shared" si="27"/>
      </c>
      <c r="AP67" s="16">
        <f t="shared" si="28"/>
        <v>1030</v>
      </c>
      <c r="AQ67" s="16">
        <f t="shared" si="29"/>
        <v>1030</v>
      </c>
      <c r="AR67" s="16">
        <f t="shared" si="30"/>
        <v>1030</v>
      </c>
      <c r="AS67" s="16">
        <f t="shared" si="31"/>
        <v>1008.7106299212596</v>
      </c>
      <c r="AT67" s="16">
        <f t="shared" si="32"/>
        <v>1001.0516772438805</v>
      </c>
      <c r="AU67" s="16">
        <f t="shared" si="33"/>
        <v>975.5178173719376</v>
      </c>
      <c r="AV67" s="16">
        <f t="shared" si="34"/>
        <v>830.5126744517231</v>
      </c>
      <c r="AW67" s="16" t="e">
        <f t="shared" si="35"/>
        <v>#NUM!</v>
      </c>
      <c r="AX67" s="16" t="e">
        <f t="shared" si="36"/>
        <v>#NUM!</v>
      </c>
      <c r="AY67" s="16" t="e">
        <f t="shared" si="37"/>
        <v>#NUM!</v>
      </c>
      <c r="AZ67" s="16" t="e">
        <f t="shared" si="38"/>
        <v>#NUM!</v>
      </c>
      <c r="BA67" s="16" t="e">
        <f t="shared" si="39"/>
        <v>#NUM!</v>
      </c>
      <c r="BB67" s="16" t="e">
        <f t="shared" si="40"/>
        <v>#NUM!</v>
      </c>
      <c r="BC67" s="16" t="e">
        <f t="shared" si="41"/>
        <v>#NUM!</v>
      </c>
      <c r="BD67" s="16" t="e">
        <f t="shared" si="42"/>
        <v>#NUM!</v>
      </c>
      <c r="BE67" s="16" t="e">
        <f t="shared" si="43"/>
        <v>#NUM!</v>
      </c>
      <c r="BF67" s="16" t="e">
        <f t="shared" si="44"/>
        <v>#NUM!</v>
      </c>
      <c r="BG67" s="16" t="e">
        <f t="shared" si="45"/>
        <v>#NUM!</v>
      </c>
      <c r="BH67" s="16" t="e">
        <f t="shared" si="46"/>
        <v>#NUM!</v>
      </c>
      <c r="BI67" s="13" t="s">
        <v>49</v>
      </c>
      <c r="BJ67" s="20" t="e">
        <f>VLOOKUP(B67,prot!A:I,9,FALSE)</f>
        <v>#N/A</v>
      </c>
      <c r="BK67" s="10" t="b">
        <f t="shared" si="25"/>
        <v>1</v>
      </c>
      <c r="BL67" s="9">
        <f t="shared" si="26"/>
        <v>0</v>
      </c>
    </row>
    <row r="68" spans="1:64" ht="12.75" customHeight="1">
      <c r="A68" s="7">
        <v>7</v>
      </c>
      <c r="B68" s="4" t="s">
        <v>83</v>
      </c>
      <c r="C68" s="5">
        <v>1944</v>
      </c>
      <c r="D68" s="19" t="s">
        <v>70</v>
      </c>
      <c r="E68" s="19">
        <v>1127.018251273345</v>
      </c>
      <c r="F68" s="39" t="s">
        <v>70</v>
      </c>
      <c r="G68" s="39" t="s">
        <v>70</v>
      </c>
      <c r="H68" s="19" t="s">
        <v>70</v>
      </c>
      <c r="I68" s="19" t="s">
        <v>70</v>
      </c>
      <c r="J68" s="19">
        <v>1073.1568627450981</v>
      </c>
      <c r="K68" s="19" t="s">
        <v>70</v>
      </c>
      <c r="L68" s="19">
        <v>571.9314796425025</v>
      </c>
      <c r="M68" s="19">
        <v>746.5101571483326</v>
      </c>
      <c r="N68" s="19"/>
      <c r="O68" s="19">
        <v>633.6407766990292</v>
      </c>
      <c r="P68" s="19" t="s">
        <v>70</v>
      </c>
      <c r="Q68" s="19" t="s">
        <v>70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"/>
      <c r="AE68" s="19"/>
      <c r="AF68" s="19"/>
      <c r="AG68" s="19"/>
      <c r="AH68" s="19"/>
      <c r="AI68" s="19"/>
      <c r="AJ68" s="19"/>
      <c r="AK68" s="19"/>
      <c r="AL68" s="19"/>
      <c r="AM68" s="19">
        <f>SUM(D68:AL68)</f>
        <v>4152.257527508307</v>
      </c>
      <c r="AN68" s="29">
        <f>SUMIF(AP68:BH68,"&gt;0")</f>
        <v>4152.257527508308</v>
      </c>
      <c r="AO68" s="22">
        <f t="shared" si="27"/>
      </c>
      <c r="AP68" s="16">
        <f t="shared" si="28"/>
        <v>1127.018251273345</v>
      </c>
      <c r="AQ68" s="16">
        <f t="shared" si="29"/>
        <v>1073.1568627450981</v>
      </c>
      <c r="AR68" s="16">
        <f t="shared" si="30"/>
        <v>746.5101571483326</v>
      </c>
      <c r="AS68" s="16">
        <f t="shared" si="31"/>
        <v>633.6407766990292</v>
      </c>
      <c r="AT68" s="16">
        <f t="shared" si="32"/>
        <v>571.9314796425025</v>
      </c>
      <c r="AU68" s="16" t="e">
        <f t="shared" si="33"/>
        <v>#NUM!</v>
      </c>
      <c r="AV68" s="16" t="e">
        <f t="shared" si="34"/>
        <v>#NUM!</v>
      </c>
      <c r="AW68" s="16" t="e">
        <f t="shared" si="35"/>
        <v>#NUM!</v>
      </c>
      <c r="AX68" s="16" t="e">
        <f t="shared" si="36"/>
        <v>#NUM!</v>
      </c>
      <c r="AY68" s="16" t="e">
        <f t="shared" si="37"/>
        <v>#NUM!</v>
      </c>
      <c r="AZ68" s="16" t="e">
        <f t="shared" si="38"/>
        <v>#NUM!</v>
      </c>
      <c r="BA68" s="16" t="e">
        <f t="shared" si="39"/>
        <v>#NUM!</v>
      </c>
      <c r="BB68" s="16" t="e">
        <f t="shared" si="40"/>
        <v>#NUM!</v>
      </c>
      <c r="BC68" s="16" t="e">
        <f t="shared" si="41"/>
        <v>#NUM!</v>
      </c>
      <c r="BD68" s="16" t="e">
        <f t="shared" si="42"/>
        <v>#NUM!</v>
      </c>
      <c r="BE68" s="16" t="e">
        <f t="shared" si="43"/>
        <v>#NUM!</v>
      </c>
      <c r="BF68" s="16" t="e">
        <f t="shared" si="44"/>
        <v>#NUM!</v>
      </c>
      <c r="BG68" s="16" t="e">
        <f t="shared" si="45"/>
        <v>#NUM!</v>
      </c>
      <c r="BH68" s="16" t="e">
        <f t="shared" si="46"/>
        <v>#NUM!</v>
      </c>
      <c r="BI68" s="13" t="s">
        <v>49</v>
      </c>
      <c r="BJ68" s="20" t="e">
        <f>VLOOKUP(B68,prot!A:I,9,FALSE)</f>
        <v>#N/A</v>
      </c>
      <c r="BK68" s="10" t="b">
        <f t="shared" si="25"/>
        <v>1</v>
      </c>
      <c r="BL68" s="9">
        <f t="shared" si="26"/>
        <v>0</v>
      </c>
    </row>
    <row r="69" spans="1:64" ht="12.75" customHeight="1">
      <c r="A69" s="7">
        <v>8</v>
      </c>
      <c r="B69" s="4" t="s">
        <v>90</v>
      </c>
      <c r="C69" s="5">
        <v>1948</v>
      </c>
      <c r="D69" s="19" t="s">
        <v>70</v>
      </c>
      <c r="E69" s="19">
        <v>939.2865738999623</v>
      </c>
      <c r="F69" s="39" t="s">
        <v>70</v>
      </c>
      <c r="G69" s="39" t="s">
        <v>70</v>
      </c>
      <c r="H69" s="19" t="s">
        <v>70</v>
      </c>
      <c r="I69" s="19" t="s">
        <v>70</v>
      </c>
      <c r="J69" s="19" t="s">
        <v>70</v>
      </c>
      <c r="K69" s="19" t="s">
        <v>70</v>
      </c>
      <c r="L69" s="19" t="s">
        <v>70</v>
      </c>
      <c r="M69" s="19">
        <v>794.4392888117951</v>
      </c>
      <c r="N69" s="19"/>
      <c r="O69" s="19" t="s">
        <v>70</v>
      </c>
      <c r="P69" s="19">
        <v>846.1231741018553</v>
      </c>
      <c r="Q69" s="19">
        <v>762.0752475247525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"/>
      <c r="AE69" s="19"/>
      <c r="AF69" s="19"/>
      <c r="AG69" s="19"/>
      <c r="AH69" s="19"/>
      <c r="AI69" s="19"/>
      <c r="AJ69" s="19"/>
      <c r="AK69" s="19"/>
      <c r="AL69" s="19"/>
      <c r="AM69" s="19">
        <f>SUM(D69:AL69)</f>
        <v>3341.9242843383654</v>
      </c>
      <c r="AN69" s="29">
        <f>SUMIF(AP69:BH69,"&gt;0")</f>
        <v>3341.9242843383654</v>
      </c>
      <c r="AO69" s="22">
        <f t="shared" si="27"/>
      </c>
      <c r="AP69" s="16">
        <f t="shared" si="28"/>
        <v>939.2865738999623</v>
      </c>
      <c r="AQ69" s="16">
        <f t="shared" si="29"/>
        <v>846.1231741018553</v>
      </c>
      <c r="AR69" s="16">
        <f t="shared" si="30"/>
        <v>794.4392888117951</v>
      </c>
      <c r="AS69" s="16">
        <f t="shared" si="31"/>
        <v>762.0752475247525</v>
      </c>
      <c r="AT69" s="16" t="e">
        <f t="shared" si="32"/>
        <v>#NUM!</v>
      </c>
      <c r="AU69" s="16" t="e">
        <f t="shared" si="33"/>
        <v>#NUM!</v>
      </c>
      <c r="AV69" s="16" t="e">
        <f t="shared" si="34"/>
        <v>#NUM!</v>
      </c>
      <c r="AW69" s="16" t="e">
        <f t="shared" si="35"/>
        <v>#NUM!</v>
      </c>
      <c r="AX69" s="16" t="e">
        <f t="shared" si="36"/>
        <v>#NUM!</v>
      </c>
      <c r="AY69" s="16" t="e">
        <f t="shared" si="37"/>
        <v>#NUM!</v>
      </c>
      <c r="AZ69" s="16" t="e">
        <f t="shared" si="38"/>
        <v>#NUM!</v>
      </c>
      <c r="BA69" s="16" t="e">
        <f t="shared" si="39"/>
        <v>#NUM!</v>
      </c>
      <c r="BB69" s="16" t="e">
        <f t="shared" si="40"/>
        <v>#NUM!</v>
      </c>
      <c r="BC69" s="16" t="e">
        <f t="shared" si="41"/>
        <v>#NUM!</v>
      </c>
      <c r="BD69" s="16" t="e">
        <f t="shared" si="42"/>
        <v>#NUM!</v>
      </c>
      <c r="BE69" s="16" t="e">
        <f t="shared" si="43"/>
        <v>#NUM!</v>
      </c>
      <c r="BF69" s="16" t="e">
        <f t="shared" si="44"/>
        <v>#NUM!</v>
      </c>
      <c r="BG69" s="16" t="e">
        <f t="shared" si="45"/>
        <v>#NUM!</v>
      </c>
      <c r="BH69" s="16" t="e">
        <f t="shared" si="46"/>
        <v>#NUM!</v>
      </c>
      <c r="BI69" s="13" t="s">
        <v>49</v>
      </c>
      <c r="BJ69" s="20" t="e">
        <f>VLOOKUP(B69,prot!A:I,9,FALSE)</f>
        <v>#N/A</v>
      </c>
      <c r="BK69" s="10" t="b">
        <f t="shared" si="25"/>
        <v>1</v>
      </c>
      <c r="BL69" s="9">
        <f t="shared" si="26"/>
        <v>0</v>
      </c>
    </row>
    <row r="70" spans="1:64" ht="12.75" customHeight="1">
      <c r="A70" s="7">
        <v>9</v>
      </c>
      <c r="B70" s="4" t="s">
        <v>30</v>
      </c>
      <c r="C70" s="5">
        <v>1946</v>
      </c>
      <c r="D70" s="19">
        <v>527.2840371473627</v>
      </c>
      <c r="E70" s="19" t="s">
        <v>70</v>
      </c>
      <c r="F70" s="39" t="s">
        <v>70</v>
      </c>
      <c r="G70" s="39" t="s">
        <v>70</v>
      </c>
      <c r="H70" s="19" t="s">
        <v>70</v>
      </c>
      <c r="I70" s="19" t="s">
        <v>70</v>
      </c>
      <c r="J70" s="19" t="s">
        <v>70</v>
      </c>
      <c r="K70" s="19" t="s">
        <v>70</v>
      </c>
      <c r="L70" s="19">
        <v>964.3005181347152</v>
      </c>
      <c r="M70" s="19">
        <v>916.5582524271844</v>
      </c>
      <c r="N70" s="19"/>
      <c r="O70" s="19" t="s">
        <v>70</v>
      </c>
      <c r="P70" s="19" t="s">
        <v>70</v>
      </c>
      <c r="Q70" s="19">
        <v>814.7346799041425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"/>
      <c r="AE70" s="19"/>
      <c r="AF70" s="19"/>
      <c r="AG70" s="19"/>
      <c r="AH70" s="19"/>
      <c r="AI70" s="19"/>
      <c r="AJ70" s="19"/>
      <c r="AK70" s="19"/>
      <c r="AL70" s="19"/>
      <c r="AM70" s="19">
        <f>SUM(D70:AL70)</f>
        <v>3222.877487613405</v>
      </c>
      <c r="AN70" s="29">
        <f>SUMIF(AP70:BH70,"&gt;0")</f>
        <v>3222.8774876134044</v>
      </c>
      <c r="AO70" s="22">
        <f t="shared" si="27"/>
      </c>
      <c r="AP70" s="16">
        <f t="shared" si="28"/>
        <v>964.3005181347152</v>
      </c>
      <c r="AQ70" s="16">
        <f t="shared" si="29"/>
        <v>916.5582524271844</v>
      </c>
      <c r="AR70" s="16">
        <f t="shared" si="30"/>
        <v>814.7346799041425</v>
      </c>
      <c r="AS70" s="16">
        <f t="shared" si="31"/>
        <v>527.2840371473627</v>
      </c>
      <c r="AT70" s="16" t="e">
        <f t="shared" si="32"/>
        <v>#NUM!</v>
      </c>
      <c r="AU70" s="16" t="e">
        <f t="shared" si="33"/>
        <v>#NUM!</v>
      </c>
      <c r="AV70" s="16" t="e">
        <f t="shared" si="34"/>
        <v>#NUM!</v>
      </c>
      <c r="AW70" s="16" t="e">
        <f t="shared" si="35"/>
        <v>#NUM!</v>
      </c>
      <c r="AX70" s="16" t="e">
        <f t="shared" si="36"/>
        <v>#NUM!</v>
      </c>
      <c r="AY70" s="16" t="e">
        <f t="shared" si="37"/>
        <v>#NUM!</v>
      </c>
      <c r="AZ70" s="16" t="e">
        <f t="shared" si="38"/>
        <v>#NUM!</v>
      </c>
      <c r="BA70" s="16" t="e">
        <f t="shared" si="39"/>
        <v>#NUM!</v>
      </c>
      <c r="BB70" s="16" t="e">
        <f t="shared" si="40"/>
        <v>#NUM!</v>
      </c>
      <c r="BC70" s="16" t="e">
        <f t="shared" si="41"/>
        <v>#NUM!</v>
      </c>
      <c r="BD70" s="16" t="e">
        <f t="shared" si="42"/>
        <v>#NUM!</v>
      </c>
      <c r="BE70" s="16" t="e">
        <f t="shared" si="43"/>
        <v>#NUM!</v>
      </c>
      <c r="BF70" s="16" t="e">
        <f t="shared" si="44"/>
        <v>#NUM!</v>
      </c>
      <c r="BG70" s="16" t="e">
        <f t="shared" si="45"/>
        <v>#NUM!</v>
      </c>
      <c r="BH70" s="16" t="e">
        <f t="shared" si="46"/>
        <v>#NUM!</v>
      </c>
      <c r="BI70" s="13" t="s">
        <v>49</v>
      </c>
      <c r="BJ70" s="20" t="e">
        <f>VLOOKUP(B70,prot!A:I,9,FALSE)</f>
        <v>#N/A</v>
      </c>
      <c r="BK70" s="10" t="b">
        <f t="shared" si="25"/>
        <v>1</v>
      </c>
      <c r="BL70" s="9">
        <f t="shared" si="26"/>
        <v>0</v>
      </c>
    </row>
    <row r="71" spans="1:64" ht="12.75" customHeight="1">
      <c r="A71" s="7">
        <v>10</v>
      </c>
      <c r="B71" s="4" t="s">
        <v>100</v>
      </c>
      <c r="C71" s="5">
        <v>1944</v>
      </c>
      <c r="D71" s="19" t="s">
        <v>70</v>
      </c>
      <c r="E71" s="19" t="s">
        <v>70</v>
      </c>
      <c r="F71" s="39" t="s">
        <v>70</v>
      </c>
      <c r="G71" s="39" t="s">
        <v>70</v>
      </c>
      <c r="H71" s="19" t="s">
        <v>70</v>
      </c>
      <c r="I71" s="19" t="s">
        <v>70</v>
      </c>
      <c r="J71" s="19" t="s">
        <v>70</v>
      </c>
      <c r="K71" s="19" t="s">
        <v>70</v>
      </c>
      <c r="L71" s="19" t="s">
        <v>70</v>
      </c>
      <c r="M71" s="19" t="s">
        <v>70</v>
      </c>
      <c r="N71" s="19"/>
      <c r="O71" s="19">
        <v>1079.0479999999998</v>
      </c>
      <c r="P71" s="19">
        <v>698.2991112473183</v>
      </c>
      <c r="Q71" s="19" t="s">
        <v>70</v>
      </c>
      <c r="R71" s="19"/>
      <c r="S71" s="19"/>
      <c r="T71" s="52"/>
      <c r="U71" s="19"/>
      <c r="V71" s="19"/>
      <c r="W71" s="19"/>
      <c r="X71" s="19"/>
      <c r="Y71" s="19"/>
      <c r="Z71" s="19"/>
      <c r="AA71" s="19"/>
      <c r="AB71" s="52"/>
      <c r="AC71" s="52"/>
      <c r="AD71" s="1"/>
      <c r="AE71" s="19"/>
      <c r="AF71" s="52"/>
      <c r="AG71" s="52"/>
      <c r="AH71" s="19"/>
      <c r="AI71" s="19"/>
      <c r="AJ71" s="19"/>
      <c r="AK71" s="19"/>
      <c r="AL71" s="19"/>
      <c r="AM71" s="19">
        <f>SUM(D71:AL71)</f>
        <v>1777.347111247318</v>
      </c>
      <c r="AN71" s="29">
        <f>SUMIF(AP71:BH71,"&gt;0")</f>
        <v>1777.347111247318</v>
      </c>
      <c r="AO71" s="22">
        <f t="shared" si="27"/>
      </c>
      <c r="AP71" s="16">
        <f t="shared" si="28"/>
        <v>1079.0479999999998</v>
      </c>
      <c r="AQ71" s="16">
        <f t="shared" si="29"/>
        <v>698.2991112473183</v>
      </c>
      <c r="AR71" s="16" t="e">
        <f t="shared" si="30"/>
        <v>#NUM!</v>
      </c>
      <c r="AS71" s="16" t="e">
        <f t="shared" si="31"/>
        <v>#NUM!</v>
      </c>
      <c r="AT71" s="16" t="e">
        <f t="shared" si="32"/>
        <v>#NUM!</v>
      </c>
      <c r="AU71" s="16" t="e">
        <f t="shared" si="33"/>
        <v>#NUM!</v>
      </c>
      <c r="AV71" s="16" t="e">
        <f t="shared" si="34"/>
        <v>#NUM!</v>
      </c>
      <c r="AW71" s="16" t="e">
        <f t="shared" si="35"/>
        <v>#NUM!</v>
      </c>
      <c r="AX71" s="16" t="e">
        <f t="shared" si="36"/>
        <v>#NUM!</v>
      </c>
      <c r="AY71" s="16" t="e">
        <f t="shared" si="37"/>
        <v>#NUM!</v>
      </c>
      <c r="AZ71" s="16" t="e">
        <f t="shared" si="38"/>
        <v>#NUM!</v>
      </c>
      <c r="BA71" s="16" t="e">
        <f t="shared" si="39"/>
        <v>#NUM!</v>
      </c>
      <c r="BB71" s="16" t="e">
        <f t="shared" si="40"/>
        <v>#NUM!</v>
      </c>
      <c r="BC71" s="16" t="e">
        <f t="shared" si="41"/>
        <v>#NUM!</v>
      </c>
      <c r="BD71" s="16" t="e">
        <f t="shared" si="42"/>
        <v>#NUM!</v>
      </c>
      <c r="BE71" s="16" t="e">
        <f t="shared" si="43"/>
        <v>#NUM!</v>
      </c>
      <c r="BF71" s="16" t="e">
        <f t="shared" si="44"/>
        <v>#NUM!</v>
      </c>
      <c r="BG71" s="16" t="e">
        <f t="shared" si="45"/>
        <v>#NUM!</v>
      </c>
      <c r="BH71" s="16" t="e">
        <f t="shared" si="46"/>
        <v>#NUM!</v>
      </c>
      <c r="BI71" s="13" t="s">
        <v>49</v>
      </c>
      <c r="BJ71" s="20" t="e">
        <f>VLOOKUP(B71,prot!A:I,9,FALSE)</f>
        <v>#N/A</v>
      </c>
      <c r="BK71" s="10" t="b">
        <f t="shared" si="25"/>
        <v>1</v>
      </c>
      <c r="BL71" s="9">
        <f t="shared" si="26"/>
        <v>0</v>
      </c>
    </row>
    <row r="72" spans="1:64" ht="12.75" customHeight="1">
      <c r="A72" s="7">
        <v>11</v>
      </c>
      <c r="B72" s="4" t="s">
        <v>92</v>
      </c>
      <c r="C72" s="5">
        <v>1950</v>
      </c>
      <c r="D72" s="19" t="s">
        <v>70</v>
      </c>
      <c r="E72" s="19" t="s">
        <v>70</v>
      </c>
      <c r="F72" s="39" t="s">
        <v>70</v>
      </c>
      <c r="G72" s="39" t="s">
        <v>70</v>
      </c>
      <c r="H72" s="19" t="s">
        <v>70</v>
      </c>
      <c r="I72" s="19" t="s">
        <v>70</v>
      </c>
      <c r="J72" s="19" t="s">
        <v>70</v>
      </c>
      <c r="K72" s="19" t="s">
        <v>70</v>
      </c>
      <c r="L72" s="19">
        <v>755.9467881112175</v>
      </c>
      <c r="M72" s="19">
        <v>648.5023713973003</v>
      </c>
      <c r="N72" s="19"/>
      <c r="O72" s="19" t="s">
        <v>70</v>
      </c>
      <c r="P72" s="19" t="s">
        <v>70</v>
      </c>
      <c r="Q72" s="19" t="s">
        <v>70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"/>
      <c r="AE72" s="19"/>
      <c r="AF72" s="19"/>
      <c r="AG72" s="19"/>
      <c r="AH72" s="19"/>
      <c r="AI72" s="19"/>
      <c r="AJ72" s="19"/>
      <c r="AK72" s="19"/>
      <c r="AL72" s="19"/>
      <c r="AM72" s="19">
        <f>SUM(D72:AL72)</f>
        <v>1404.4491595085178</v>
      </c>
      <c r="AN72" s="29">
        <f>SUMIF(AP72:BH72,"&gt;0")</f>
        <v>1404.4491595085178</v>
      </c>
      <c r="AO72" s="22">
        <f t="shared" si="27"/>
      </c>
      <c r="AP72" s="16">
        <f t="shared" si="28"/>
        <v>755.9467881112175</v>
      </c>
      <c r="AQ72" s="16">
        <f t="shared" si="29"/>
        <v>648.5023713973003</v>
      </c>
      <c r="AR72" s="16" t="e">
        <f t="shared" si="30"/>
        <v>#NUM!</v>
      </c>
      <c r="AS72" s="16" t="e">
        <f t="shared" si="31"/>
        <v>#NUM!</v>
      </c>
      <c r="AT72" s="16" t="e">
        <f t="shared" si="32"/>
        <v>#NUM!</v>
      </c>
      <c r="AU72" s="16" t="e">
        <f t="shared" si="33"/>
        <v>#NUM!</v>
      </c>
      <c r="AV72" s="16" t="e">
        <f t="shared" si="34"/>
        <v>#NUM!</v>
      </c>
      <c r="AW72" s="16" t="e">
        <f t="shared" si="35"/>
        <v>#NUM!</v>
      </c>
      <c r="AX72" s="16" t="e">
        <f t="shared" si="36"/>
        <v>#NUM!</v>
      </c>
      <c r="AY72" s="16" t="e">
        <f t="shared" si="37"/>
        <v>#NUM!</v>
      </c>
      <c r="AZ72" s="16" t="e">
        <f t="shared" si="38"/>
        <v>#NUM!</v>
      </c>
      <c r="BA72" s="16" t="e">
        <f t="shared" si="39"/>
        <v>#NUM!</v>
      </c>
      <c r="BB72" s="16" t="e">
        <f t="shared" si="40"/>
        <v>#NUM!</v>
      </c>
      <c r="BC72" s="16" t="e">
        <f t="shared" si="41"/>
        <v>#NUM!</v>
      </c>
      <c r="BD72" s="16" t="e">
        <f t="shared" si="42"/>
        <v>#NUM!</v>
      </c>
      <c r="BE72" s="16" t="e">
        <f t="shared" si="43"/>
        <v>#NUM!</v>
      </c>
      <c r="BF72" s="16" t="e">
        <f t="shared" si="44"/>
        <v>#NUM!</v>
      </c>
      <c r="BG72" s="16" t="e">
        <f t="shared" si="45"/>
        <v>#NUM!</v>
      </c>
      <c r="BH72" s="16" t="e">
        <f t="shared" si="46"/>
        <v>#NUM!</v>
      </c>
      <c r="BI72" s="13" t="s">
        <v>49</v>
      </c>
      <c r="BJ72" s="20" t="e">
        <f>VLOOKUP(B72,prot!A:I,9,FALSE)</f>
        <v>#N/A</v>
      </c>
      <c r="BK72" s="10" t="b">
        <f t="shared" si="25"/>
        <v>1</v>
      </c>
      <c r="BL72" s="9">
        <f t="shared" si="26"/>
        <v>0</v>
      </c>
    </row>
    <row r="73" spans="1:64" ht="12.75" customHeight="1">
      <c r="A73" s="7">
        <v>12</v>
      </c>
      <c r="B73" s="4" t="s">
        <v>72</v>
      </c>
      <c r="C73" s="5">
        <v>1951</v>
      </c>
      <c r="D73" s="19">
        <v>602.3144952545297</v>
      </c>
      <c r="E73" s="19" t="s">
        <v>70</v>
      </c>
      <c r="F73" s="39" t="s">
        <v>70</v>
      </c>
      <c r="G73" s="39" t="s">
        <v>70</v>
      </c>
      <c r="H73" s="19">
        <v>556.2628767645936</v>
      </c>
      <c r="I73" s="19" t="s">
        <v>70</v>
      </c>
      <c r="J73" s="19" t="s">
        <v>70</v>
      </c>
      <c r="K73" s="19" t="s">
        <v>70</v>
      </c>
      <c r="L73" s="19" t="s">
        <v>70</v>
      </c>
      <c r="M73" s="19" t="s">
        <v>70</v>
      </c>
      <c r="N73" s="19"/>
      <c r="O73" s="19" t="s">
        <v>70</v>
      </c>
      <c r="P73" s="19" t="s">
        <v>70</v>
      </c>
      <c r="Q73" s="19" t="s">
        <v>70</v>
      </c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"/>
      <c r="AE73" s="19"/>
      <c r="AF73" s="19"/>
      <c r="AG73" s="19"/>
      <c r="AH73" s="19"/>
      <c r="AI73" s="19"/>
      <c r="AJ73" s="19"/>
      <c r="AK73" s="19"/>
      <c r="AL73" s="19"/>
      <c r="AM73" s="19">
        <f>SUM(D73:AL73)</f>
        <v>1158.5773720191232</v>
      </c>
      <c r="AN73" s="29">
        <f>SUMIF(AP73:BH73,"&gt;0")</f>
        <v>1158.5773720191232</v>
      </c>
      <c r="AO73" s="22">
        <f t="shared" si="27"/>
      </c>
      <c r="AP73" s="16">
        <f t="shared" si="28"/>
        <v>602.3144952545297</v>
      </c>
      <c r="AQ73" s="16">
        <f t="shared" si="29"/>
        <v>556.2628767645936</v>
      </c>
      <c r="AR73" s="16" t="e">
        <f t="shared" si="30"/>
        <v>#NUM!</v>
      </c>
      <c r="AS73" s="16" t="e">
        <f t="shared" si="31"/>
        <v>#NUM!</v>
      </c>
      <c r="AT73" s="16" t="e">
        <f t="shared" si="32"/>
        <v>#NUM!</v>
      </c>
      <c r="AU73" s="16" t="e">
        <f t="shared" si="33"/>
        <v>#NUM!</v>
      </c>
      <c r="AV73" s="16" t="e">
        <f t="shared" si="34"/>
        <v>#NUM!</v>
      </c>
      <c r="AW73" s="16" t="e">
        <f t="shared" si="35"/>
        <v>#NUM!</v>
      </c>
      <c r="AX73" s="16" t="e">
        <f t="shared" si="36"/>
        <v>#NUM!</v>
      </c>
      <c r="AY73" s="16" t="e">
        <f t="shared" si="37"/>
        <v>#NUM!</v>
      </c>
      <c r="AZ73" s="16" t="e">
        <f t="shared" si="38"/>
        <v>#NUM!</v>
      </c>
      <c r="BA73" s="16" t="e">
        <f t="shared" si="39"/>
        <v>#NUM!</v>
      </c>
      <c r="BB73" s="16" t="e">
        <f t="shared" si="40"/>
        <v>#NUM!</v>
      </c>
      <c r="BC73" s="16" t="e">
        <f t="shared" si="41"/>
        <v>#NUM!</v>
      </c>
      <c r="BD73" s="16" t="e">
        <f t="shared" si="42"/>
        <v>#NUM!</v>
      </c>
      <c r="BE73" s="16" t="e">
        <f t="shared" si="43"/>
        <v>#NUM!</v>
      </c>
      <c r="BF73" s="16" t="e">
        <f t="shared" si="44"/>
        <v>#NUM!</v>
      </c>
      <c r="BG73" s="16" t="e">
        <f t="shared" si="45"/>
        <v>#NUM!</v>
      </c>
      <c r="BH73" s="16" t="e">
        <f t="shared" si="46"/>
        <v>#NUM!</v>
      </c>
      <c r="BI73" s="13" t="s">
        <v>49</v>
      </c>
      <c r="BJ73" s="20" t="e">
        <f>VLOOKUP(B73,prot!A:I,9,FALSE)</f>
        <v>#N/A</v>
      </c>
      <c r="BK73" s="10" t="b">
        <f t="shared" si="25"/>
        <v>1</v>
      </c>
      <c r="BL73" s="9">
        <f t="shared" si="26"/>
        <v>0</v>
      </c>
    </row>
    <row r="74" spans="1:64" ht="12.75" customHeight="1">
      <c r="A74" s="7">
        <v>13</v>
      </c>
      <c r="B74" s="4" t="s">
        <v>34</v>
      </c>
      <c r="C74" s="5">
        <v>1938</v>
      </c>
      <c r="D74" s="19" t="s">
        <v>70</v>
      </c>
      <c r="E74" s="19" t="s">
        <v>70</v>
      </c>
      <c r="F74" s="39" t="s">
        <v>70</v>
      </c>
      <c r="G74" s="39" t="s">
        <v>70</v>
      </c>
      <c r="H74" s="19" t="s">
        <v>70</v>
      </c>
      <c r="I74" s="19" t="s">
        <v>70</v>
      </c>
      <c r="J74" s="19" t="s">
        <v>70</v>
      </c>
      <c r="K74" s="19" t="s">
        <v>70</v>
      </c>
      <c r="L74" s="19">
        <v>345.1174338528453</v>
      </c>
      <c r="M74" s="19">
        <v>401.77091521617075</v>
      </c>
      <c r="N74" s="19"/>
      <c r="O74" s="19">
        <v>411.05142857142863</v>
      </c>
      <c r="P74" s="19" t="s">
        <v>70</v>
      </c>
      <c r="Q74" s="19" t="s">
        <v>70</v>
      </c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"/>
      <c r="AE74" s="19"/>
      <c r="AF74" s="19"/>
      <c r="AG74" s="19"/>
      <c r="AH74" s="19"/>
      <c r="AI74" s="19"/>
      <c r="AJ74" s="19"/>
      <c r="AK74" s="19"/>
      <c r="AL74" s="19"/>
      <c r="AM74" s="19">
        <f>SUM(D74:AL74)</f>
        <v>1157.9397776404446</v>
      </c>
      <c r="AN74" s="29">
        <f>SUMIF(AP74:BH74,"&gt;0")</f>
        <v>1157.9397776404446</v>
      </c>
      <c r="AO74" s="22">
        <f t="shared" si="27"/>
      </c>
      <c r="AP74" s="16">
        <f t="shared" si="28"/>
        <v>411.05142857142863</v>
      </c>
      <c r="AQ74" s="16">
        <f t="shared" si="29"/>
        <v>401.77091521617075</v>
      </c>
      <c r="AR74" s="16">
        <f t="shared" si="30"/>
        <v>345.1174338528453</v>
      </c>
      <c r="AS74" s="16" t="e">
        <f t="shared" si="31"/>
        <v>#NUM!</v>
      </c>
      <c r="AT74" s="16" t="e">
        <f t="shared" si="32"/>
        <v>#NUM!</v>
      </c>
      <c r="AU74" s="16" t="e">
        <f t="shared" si="33"/>
        <v>#NUM!</v>
      </c>
      <c r="AV74" s="16" t="e">
        <f t="shared" si="34"/>
        <v>#NUM!</v>
      </c>
      <c r="AW74" s="16" t="e">
        <f t="shared" si="35"/>
        <v>#NUM!</v>
      </c>
      <c r="AX74" s="16" t="e">
        <f t="shared" si="36"/>
        <v>#NUM!</v>
      </c>
      <c r="AY74" s="16" t="e">
        <f t="shared" si="37"/>
        <v>#NUM!</v>
      </c>
      <c r="AZ74" s="16" t="e">
        <f t="shared" si="38"/>
        <v>#NUM!</v>
      </c>
      <c r="BA74" s="16" t="e">
        <f t="shared" si="39"/>
        <v>#NUM!</v>
      </c>
      <c r="BB74" s="16" t="e">
        <f t="shared" si="40"/>
        <v>#NUM!</v>
      </c>
      <c r="BC74" s="16" t="e">
        <f t="shared" si="41"/>
        <v>#NUM!</v>
      </c>
      <c r="BD74" s="16" t="e">
        <f t="shared" si="42"/>
        <v>#NUM!</v>
      </c>
      <c r="BE74" s="16" t="e">
        <f t="shared" si="43"/>
        <v>#NUM!</v>
      </c>
      <c r="BF74" s="16" t="e">
        <f t="shared" si="44"/>
        <v>#NUM!</v>
      </c>
      <c r="BG74" s="16" t="e">
        <f t="shared" si="45"/>
        <v>#NUM!</v>
      </c>
      <c r="BH74" s="16" t="e">
        <f t="shared" si="46"/>
        <v>#NUM!</v>
      </c>
      <c r="BI74" s="13" t="s">
        <v>49</v>
      </c>
      <c r="BJ74" s="20" t="e">
        <f>VLOOKUP(B74,prot!A:I,9,FALSE)</f>
        <v>#N/A</v>
      </c>
      <c r="BK74" s="10" t="b">
        <f t="shared" si="25"/>
        <v>1</v>
      </c>
      <c r="BL74" s="9">
        <f t="shared" si="26"/>
        <v>0</v>
      </c>
    </row>
    <row r="75" spans="1:64" ht="12.75" customHeight="1">
      <c r="A75" s="7">
        <v>14</v>
      </c>
      <c r="B75" s="4" t="s">
        <v>71</v>
      </c>
      <c r="C75" s="5">
        <v>1938</v>
      </c>
      <c r="D75" s="19" t="s">
        <v>70</v>
      </c>
      <c r="E75" s="19" t="s">
        <v>70</v>
      </c>
      <c r="F75" s="39" t="s">
        <v>70</v>
      </c>
      <c r="G75" s="39" t="s">
        <v>70</v>
      </c>
      <c r="H75" s="19" t="s">
        <v>70</v>
      </c>
      <c r="I75" s="19" t="s">
        <v>70</v>
      </c>
      <c r="J75" s="19" t="s">
        <v>70</v>
      </c>
      <c r="K75" s="19" t="s">
        <v>70</v>
      </c>
      <c r="L75" s="19" t="s">
        <v>70</v>
      </c>
      <c r="M75" s="19" t="s">
        <v>70</v>
      </c>
      <c r="N75" s="19"/>
      <c r="O75" s="19">
        <v>625.6885521885522</v>
      </c>
      <c r="P75" s="19" t="s">
        <v>70</v>
      </c>
      <c r="Q75" s="19" t="s">
        <v>70</v>
      </c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"/>
      <c r="AE75" s="19"/>
      <c r="AF75" s="19"/>
      <c r="AG75" s="19"/>
      <c r="AH75" s="19"/>
      <c r="AI75" s="19"/>
      <c r="AJ75" s="19"/>
      <c r="AK75" s="19"/>
      <c r="AL75" s="19"/>
      <c r="AM75" s="19">
        <f>SUM(D75:AL75)</f>
        <v>625.6885521885522</v>
      </c>
      <c r="AN75" s="29">
        <f>SUMIF(AP75:BH75,"&gt;0")</f>
        <v>625.6885521885522</v>
      </c>
      <c r="AO75" s="22">
        <f t="shared" si="27"/>
      </c>
      <c r="AP75" s="16">
        <f t="shared" si="28"/>
        <v>625.6885521885522</v>
      </c>
      <c r="AQ75" s="16" t="e">
        <f t="shared" si="29"/>
        <v>#NUM!</v>
      </c>
      <c r="AR75" s="16" t="e">
        <f t="shared" si="30"/>
        <v>#NUM!</v>
      </c>
      <c r="AS75" s="16" t="e">
        <f t="shared" si="31"/>
        <v>#NUM!</v>
      </c>
      <c r="AT75" s="16" t="e">
        <f t="shared" si="32"/>
        <v>#NUM!</v>
      </c>
      <c r="AU75" s="16" t="e">
        <f t="shared" si="33"/>
        <v>#NUM!</v>
      </c>
      <c r="AV75" s="16" t="e">
        <f t="shared" si="34"/>
        <v>#NUM!</v>
      </c>
      <c r="AW75" s="16" t="e">
        <f t="shared" si="35"/>
        <v>#NUM!</v>
      </c>
      <c r="AX75" s="16" t="e">
        <f t="shared" si="36"/>
        <v>#NUM!</v>
      </c>
      <c r="AY75" s="16" t="e">
        <f t="shared" si="37"/>
        <v>#NUM!</v>
      </c>
      <c r="AZ75" s="16" t="e">
        <f t="shared" si="38"/>
        <v>#NUM!</v>
      </c>
      <c r="BA75" s="16" t="e">
        <f t="shared" si="39"/>
        <v>#NUM!</v>
      </c>
      <c r="BB75" s="16" t="e">
        <f t="shared" si="40"/>
        <v>#NUM!</v>
      </c>
      <c r="BC75" s="16" t="e">
        <f t="shared" si="41"/>
        <v>#NUM!</v>
      </c>
      <c r="BD75" s="16" t="e">
        <f t="shared" si="42"/>
        <v>#NUM!</v>
      </c>
      <c r="BE75" s="16" t="e">
        <f t="shared" si="43"/>
        <v>#NUM!</v>
      </c>
      <c r="BF75" s="16" t="e">
        <f t="shared" si="44"/>
        <v>#NUM!</v>
      </c>
      <c r="BG75" s="16" t="e">
        <f t="shared" si="45"/>
        <v>#NUM!</v>
      </c>
      <c r="BH75" s="16" t="e">
        <f t="shared" si="46"/>
        <v>#NUM!</v>
      </c>
      <c r="BI75" s="13" t="s">
        <v>49</v>
      </c>
      <c r="BJ75" s="20" t="e">
        <f>VLOOKUP(B75,prot!A:I,9,FALSE)</f>
        <v>#N/A</v>
      </c>
      <c r="BK75" s="10" t="b">
        <f t="shared" si="25"/>
        <v>1</v>
      </c>
      <c r="BL75" s="9">
        <f t="shared" si="26"/>
        <v>0</v>
      </c>
    </row>
    <row r="76" spans="1:64" ht="12.75">
      <c r="A76" s="7">
        <v>15</v>
      </c>
      <c r="B76" s="1" t="s">
        <v>161</v>
      </c>
      <c r="C76" s="1">
        <v>1949</v>
      </c>
      <c r="D76" s="19" t="s">
        <v>70</v>
      </c>
      <c r="E76" s="19" t="s">
        <v>70</v>
      </c>
      <c r="F76" s="39" t="s">
        <v>70</v>
      </c>
      <c r="G76" s="39" t="s">
        <v>70</v>
      </c>
      <c r="H76" s="19" t="s">
        <v>70</v>
      </c>
      <c r="I76" s="19" t="s">
        <v>70</v>
      </c>
      <c r="J76" s="19" t="s">
        <v>70</v>
      </c>
      <c r="K76" s="19" t="s">
        <v>70</v>
      </c>
      <c r="L76" s="19">
        <v>577.370717634331</v>
      </c>
      <c r="M76" s="19" t="s">
        <v>70</v>
      </c>
      <c r="N76" s="19"/>
      <c r="O76" s="19" t="s">
        <v>70</v>
      </c>
      <c r="P76" s="19" t="s">
        <v>70</v>
      </c>
      <c r="Q76" s="19" t="s">
        <v>70</v>
      </c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"/>
      <c r="AE76" s="19"/>
      <c r="AF76" s="19"/>
      <c r="AG76" s="19"/>
      <c r="AH76" s="19"/>
      <c r="AI76" s="19"/>
      <c r="AJ76" s="19"/>
      <c r="AK76" s="19"/>
      <c r="AL76" s="19"/>
      <c r="AM76" s="19">
        <f>SUM(D76:AL76)</f>
        <v>577.370717634331</v>
      </c>
      <c r="AN76" s="29">
        <f>SUMIF(AP76:BH76,"&gt;0")</f>
        <v>577.370717634331</v>
      </c>
      <c r="AO76" s="22">
        <f t="shared" si="27"/>
      </c>
      <c r="AP76" s="16">
        <f t="shared" si="28"/>
        <v>577.370717634331</v>
      </c>
      <c r="AQ76" s="16" t="e">
        <f t="shared" si="29"/>
        <v>#NUM!</v>
      </c>
      <c r="AR76" s="16" t="e">
        <f t="shared" si="30"/>
        <v>#NUM!</v>
      </c>
      <c r="AS76" s="16" t="e">
        <f t="shared" si="31"/>
        <v>#NUM!</v>
      </c>
      <c r="AT76" s="16" t="e">
        <f t="shared" si="32"/>
        <v>#NUM!</v>
      </c>
      <c r="AU76" s="16" t="e">
        <f t="shared" si="33"/>
        <v>#NUM!</v>
      </c>
      <c r="AV76" s="16" t="e">
        <f t="shared" si="34"/>
        <v>#NUM!</v>
      </c>
      <c r="AW76" s="16" t="e">
        <f t="shared" si="35"/>
        <v>#NUM!</v>
      </c>
      <c r="AX76" s="16" t="e">
        <f t="shared" si="36"/>
        <v>#NUM!</v>
      </c>
      <c r="AY76" s="16" t="e">
        <f t="shared" si="37"/>
        <v>#NUM!</v>
      </c>
      <c r="AZ76" s="16" t="e">
        <f t="shared" si="38"/>
        <v>#NUM!</v>
      </c>
      <c r="BA76" s="16" t="e">
        <f t="shared" si="39"/>
        <v>#NUM!</v>
      </c>
      <c r="BB76" s="16" t="e">
        <f t="shared" si="40"/>
        <v>#NUM!</v>
      </c>
      <c r="BC76" s="16" t="e">
        <f t="shared" si="41"/>
        <v>#NUM!</v>
      </c>
      <c r="BD76" s="16" t="e">
        <f t="shared" si="42"/>
        <v>#NUM!</v>
      </c>
      <c r="BE76" s="16" t="e">
        <f t="shared" si="43"/>
        <v>#NUM!</v>
      </c>
      <c r="BF76" s="16" t="e">
        <f t="shared" si="44"/>
        <v>#NUM!</v>
      </c>
      <c r="BG76" s="16" t="e">
        <f t="shared" si="45"/>
        <v>#NUM!</v>
      </c>
      <c r="BH76" s="16" t="e">
        <f t="shared" si="46"/>
        <v>#NUM!</v>
      </c>
      <c r="BI76" s="13" t="s">
        <v>49</v>
      </c>
      <c r="BJ76" s="20" t="e">
        <f>VLOOKUP(B76,prot!A:I,9,FALSE)</f>
        <v>#N/A</v>
      </c>
      <c r="BK76" s="10" t="b">
        <f t="shared" si="25"/>
        <v>1</v>
      </c>
      <c r="BL76" s="9">
        <f t="shared" si="26"/>
        <v>0</v>
      </c>
    </row>
    <row r="77" spans="1:64" ht="12.75" customHeight="1" hidden="1">
      <c r="A77" s="7">
        <v>16</v>
      </c>
      <c r="B77" s="4" t="s">
        <v>73</v>
      </c>
      <c r="C77" s="5">
        <v>1950</v>
      </c>
      <c r="D77" s="19" t="s">
        <v>70</v>
      </c>
      <c r="E77" s="19" t="s">
        <v>70</v>
      </c>
      <c r="F77" s="39" t="s">
        <v>70</v>
      </c>
      <c r="G77" s="39" t="s">
        <v>70</v>
      </c>
      <c r="H77" s="19" t="s">
        <v>70</v>
      </c>
      <c r="I77" s="19" t="s">
        <v>70</v>
      </c>
      <c r="J77" s="19" t="s">
        <v>70</v>
      </c>
      <c r="K77" s="19" t="s">
        <v>70</v>
      </c>
      <c r="L77" s="19" t="s">
        <v>70</v>
      </c>
      <c r="M77" s="19" t="s">
        <v>70</v>
      </c>
      <c r="N77" s="19"/>
      <c r="O77" s="19" t="s">
        <v>70</v>
      </c>
      <c r="P77" s="19" t="s">
        <v>70</v>
      </c>
      <c r="Q77" s="19" t="s">
        <v>70</v>
      </c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"/>
      <c r="AE77" s="19"/>
      <c r="AF77" s="19"/>
      <c r="AG77" s="19"/>
      <c r="AH77" s="19"/>
      <c r="AI77" s="19"/>
      <c r="AJ77" s="19"/>
      <c r="AK77" s="19"/>
      <c r="AL77" s="19"/>
      <c r="AM77" s="19">
        <f>SUM(D77:AL77)</f>
        <v>0</v>
      </c>
      <c r="AN77" s="29">
        <f>SUMIF(AP77:BH77,"&gt;0")</f>
        <v>0</v>
      </c>
      <c r="AO77" s="22">
        <f t="shared" si="27"/>
      </c>
      <c r="AP77" s="16" t="e">
        <f t="shared" si="28"/>
        <v>#NUM!</v>
      </c>
      <c r="AQ77" s="16" t="e">
        <f t="shared" si="29"/>
        <v>#NUM!</v>
      </c>
      <c r="AR77" s="16" t="e">
        <f t="shared" si="30"/>
        <v>#NUM!</v>
      </c>
      <c r="AS77" s="16" t="e">
        <f t="shared" si="31"/>
        <v>#NUM!</v>
      </c>
      <c r="AT77" s="16" t="e">
        <f t="shared" si="32"/>
        <v>#NUM!</v>
      </c>
      <c r="AU77" s="16" t="e">
        <f t="shared" si="33"/>
        <v>#NUM!</v>
      </c>
      <c r="AV77" s="16" t="e">
        <f t="shared" si="34"/>
        <v>#NUM!</v>
      </c>
      <c r="AW77" s="16" t="e">
        <f t="shared" si="35"/>
        <v>#NUM!</v>
      </c>
      <c r="AX77" s="16" t="e">
        <f t="shared" si="36"/>
        <v>#NUM!</v>
      </c>
      <c r="AY77" s="16" t="e">
        <f t="shared" si="37"/>
        <v>#NUM!</v>
      </c>
      <c r="AZ77" s="16" t="e">
        <f t="shared" si="38"/>
        <v>#NUM!</v>
      </c>
      <c r="BA77" s="16" t="e">
        <f t="shared" si="39"/>
        <v>#NUM!</v>
      </c>
      <c r="BB77" s="16" t="e">
        <f t="shared" si="40"/>
        <v>#NUM!</v>
      </c>
      <c r="BC77" s="16" t="e">
        <f t="shared" si="41"/>
        <v>#NUM!</v>
      </c>
      <c r="BD77" s="16" t="e">
        <f t="shared" si="42"/>
        <v>#NUM!</v>
      </c>
      <c r="BE77" s="16" t="e">
        <f t="shared" si="43"/>
        <v>#NUM!</v>
      </c>
      <c r="BF77" s="16" t="e">
        <f t="shared" si="44"/>
        <v>#NUM!</v>
      </c>
      <c r="BG77" s="16" t="e">
        <f t="shared" si="45"/>
        <v>#NUM!</v>
      </c>
      <c r="BH77" s="16" t="e">
        <f t="shared" si="46"/>
        <v>#NUM!</v>
      </c>
      <c r="BI77" s="13" t="s">
        <v>49</v>
      </c>
      <c r="BJ77" s="20" t="e">
        <f>VLOOKUP(B77,prot!A:I,9,FALSE)</f>
        <v>#N/A</v>
      </c>
      <c r="BK77" s="10" t="b">
        <f t="shared" si="25"/>
        <v>1</v>
      </c>
      <c r="BL77" s="9">
        <f t="shared" si="26"/>
        <v>0</v>
      </c>
    </row>
    <row r="78" spans="1:64" ht="12.75" customHeight="1" hidden="1">
      <c r="A78" s="7">
        <v>17</v>
      </c>
      <c r="B78" s="4" t="s">
        <v>39</v>
      </c>
      <c r="C78" s="5">
        <v>1945</v>
      </c>
      <c r="D78" s="19" t="s">
        <v>70</v>
      </c>
      <c r="E78" s="19" t="s">
        <v>70</v>
      </c>
      <c r="F78" s="39" t="s">
        <v>70</v>
      </c>
      <c r="G78" s="39" t="s">
        <v>70</v>
      </c>
      <c r="H78" s="19" t="s">
        <v>70</v>
      </c>
      <c r="I78" s="19" t="s">
        <v>70</v>
      </c>
      <c r="J78" s="19" t="s">
        <v>70</v>
      </c>
      <c r="K78" s="19" t="s">
        <v>70</v>
      </c>
      <c r="L78" s="19" t="s">
        <v>70</v>
      </c>
      <c r="M78" s="19" t="s">
        <v>70</v>
      </c>
      <c r="N78" s="19"/>
      <c r="O78" s="19" t="s">
        <v>70</v>
      </c>
      <c r="P78" s="19" t="s">
        <v>70</v>
      </c>
      <c r="Q78" s="19" t="s">
        <v>70</v>
      </c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"/>
      <c r="AE78" s="19"/>
      <c r="AF78" s="19"/>
      <c r="AG78" s="19"/>
      <c r="AH78" s="19"/>
      <c r="AI78" s="19"/>
      <c r="AJ78" s="19"/>
      <c r="AK78" s="19"/>
      <c r="AL78" s="19"/>
      <c r="AM78" s="19">
        <f>SUM(D78:AL78)</f>
        <v>0</v>
      </c>
      <c r="AN78" s="29">
        <f>SUMIF(AP78:BH78,"&gt;0")</f>
        <v>0</v>
      </c>
      <c r="AO78" s="22">
        <f>IF(BL78=0,"",BL78)</f>
      </c>
      <c r="AP78" s="16" t="e">
        <f t="shared" si="28"/>
        <v>#NUM!</v>
      </c>
      <c r="AQ78" s="16" t="e">
        <f t="shared" si="29"/>
        <v>#NUM!</v>
      </c>
      <c r="AR78" s="16" t="e">
        <f t="shared" si="30"/>
        <v>#NUM!</v>
      </c>
      <c r="AS78" s="16" t="e">
        <f t="shared" si="31"/>
        <v>#NUM!</v>
      </c>
      <c r="AT78" s="16" t="e">
        <f t="shared" si="32"/>
        <v>#NUM!</v>
      </c>
      <c r="AU78" s="16" t="e">
        <f t="shared" si="33"/>
        <v>#NUM!</v>
      </c>
      <c r="AV78" s="16" t="e">
        <f t="shared" si="34"/>
        <v>#NUM!</v>
      </c>
      <c r="AW78" s="16" t="e">
        <f t="shared" si="35"/>
        <v>#NUM!</v>
      </c>
      <c r="AX78" s="16" t="e">
        <f t="shared" si="36"/>
        <v>#NUM!</v>
      </c>
      <c r="AY78" s="16" t="e">
        <f t="shared" si="37"/>
        <v>#NUM!</v>
      </c>
      <c r="AZ78" s="16" t="e">
        <f t="shared" si="38"/>
        <v>#NUM!</v>
      </c>
      <c r="BA78" s="16" t="e">
        <f t="shared" si="39"/>
        <v>#NUM!</v>
      </c>
      <c r="BB78" s="16" t="e">
        <f t="shared" si="40"/>
        <v>#NUM!</v>
      </c>
      <c r="BC78" s="16" t="e">
        <f t="shared" si="41"/>
        <v>#NUM!</v>
      </c>
      <c r="BD78" s="16" t="e">
        <f t="shared" si="42"/>
        <v>#NUM!</v>
      </c>
      <c r="BE78" s="16" t="e">
        <f t="shared" si="43"/>
        <v>#NUM!</v>
      </c>
      <c r="BF78" s="16" t="e">
        <f t="shared" si="44"/>
        <v>#NUM!</v>
      </c>
      <c r="BG78" s="16" t="e">
        <f t="shared" si="45"/>
        <v>#NUM!</v>
      </c>
      <c r="BH78" s="16" t="e">
        <f t="shared" si="46"/>
        <v>#NUM!</v>
      </c>
      <c r="BI78" s="13" t="s">
        <v>49</v>
      </c>
      <c r="BJ78" s="20" t="e">
        <f>VLOOKUP(B78,prot!A:I,9,FALSE)</f>
        <v>#N/A</v>
      </c>
      <c r="BK78" s="10" t="b">
        <f t="shared" si="25"/>
        <v>1</v>
      </c>
      <c r="BL78" s="9">
        <f t="shared" si="26"/>
        <v>0</v>
      </c>
    </row>
    <row r="79" spans="1:64" ht="12.75" customHeight="1" hidden="1">
      <c r="A79" s="7">
        <v>18</v>
      </c>
      <c r="B79" s="41" t="s">
        <v>101</v>
      </c>
      <c r="C79" s="43">
        <v>1946</v>
      </c>
      <c r="D79" s="19" t="s">
        <v>70</v>
      </c>
      <c r="E79" s="19" t="s">
        <v>70</v>
      </c>
      <c r="F79" s="39" t="s">
        <v>70</v>
      </c>
      <c r="G79" s="39" t="s">
        <v>70</v>
      </c>
      <c r="H79" s="19" t="s">
        <v>70</v>
      </c>
      <c r="I79" s="19" t="s">
        <v>70</v>
      </c>
      <c r="J79" s="19" t="s">
        <v>70</v>
      </c>
      <c r="K79" s="19" t="s">
        <v>70</v>
      </c>
      <c r="L79" s="19" t="s">
        <v>70</v>
      </c>
      <c r="M79" s="19" t="s">
        <v>70</v>
      </c>
      <c r="N79" s="19"/>
      <c r="O79" s="19" t="s">
        <v>70</v>
      </c>
      <c r="P79" s="19" t="s">
        <v>70</v>
      </c>
      <c r="Q79" s="19" t="s">
        <v>70</v>
      </c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"/>
      <c r="AE79" s="19"/>
      <c r="AF79" s="19"/>
      <c r="AG79" s="19"/>
      <c r="AH79" s="19"/>
      <c r="AI79" s="19"/>
      <c r="AJ79" s="19"/>
      <c r="AK79" s="19"/>
      <c r="AL79" s="19"/>
      <c r="AM79" s="19">
        <f>SUM(D79:AL79)</f>
        <v>0</v>
      </c>
      <c r="AN79" s="29">
        <f>SUMIF(AP79:BH79,"&gt;0")</f>
        <v>0</v>
      </c>
      <c r="AO79" s="22">
        <f>IF(BL79=0,"",BL79)</f>
      </c>
      <c r="AP79" s="16" t="e">
        <f t="shared" si="28"/>
        <v>#NUM!</v>
      </c>
      <c r="AQ79" s="16" t="e">
        <f t="shared" si="29"/>
        <v>#NUM!</v>
      </c>
      <c r="AR79" s="16" t="e">
        <f t="shared" si="30"/>
        <v>#NUM!</v>
      </c>
      <c r="AS79" s="16" t="e">
        <f t="shared" si="31"/>
        <v>#NUM!</v>
      </c>
      <c r="AT79" s="16" t="e">
        <f t="shared" si="32"/>
        <v>#NUM!</v>
      </c>
      <c r="AU79" s="16" t="e">
        <f t="shared" si="33"/>
        <v>#NUM!</v>
      </c>
      <c r="AV79" s="16" t="e">
        <f t="shared" si="34"/>
        <v>#NUM!</v>
      </c>
      <c r="AW79" s="16" t="e">
        <f t="shared" si="35"/>
        <v>#NUM!</v>
      </c>
      <c r="AX79" s="16" t="e">
        <f t="shared" si="36"/>
        <v>#NUM!</v>
      </c>
      <c r="AY79" s="16" t="e">
        <f t="shared" si="37"/>
        <v>#NUM!</v>
      </c>
      <c r="AZ79" s="16" t="e">
        <f t="shared" si="38"/>
        <v>#NUM!</v>
      </c>
      <c r="BA79" s="16" t="e">
        <f t="shared" si="39"/>
        <v>#NUM!</v>
      </c>
      <c r="BB79" s="16" t="e">
        <f t="shared" si="40"/>
        <v>#NUM!</v>
      </c>
      <c r="BC79" s="16" t="e">
        <f t="shared" si="41"/>
        <v>#NUM!</v>
      </c>
      <c r="BD79" s="16" t="e">
        <f t="shared" si="42"/>
        <v>#NUM!</v>
      </c>
      <c r="BE79" s="16" t="e">
        <f t="shared" si="43"/>
        <v>#NUM!</v>
      </c>
      <c r="BF79" s="16" t="e">
        <f t="shared" si="44"/>
        <v>#NUM!</v>
      </c>
      <c r="BG79" s="16" t="e">
        <f t="shared" si="45"/>
        <v>#NUM!</v>
      </c>
      <c r="BH79" s="16" t="e">
        <f t="shared" si="46"/>
        <v>#NUM!</v>
      </c>
      <c r="BI79" s="13" t="s">
        <v>49</v>
      </c>
      <c r="BJ79" s="20" t="e">
        <f>VLOOKUP(B79,prot!A:I,9,FALSE)</f>
        <v>#N/A</v>
      </c>
      <c r="BK79" s="10" t="b">
        <f t="shared" si="25"/>
        <v>1</v>
      </c>
      <c r="BL79" s="9">
        <f t="shared" si="26"/>
        <v>0</v>
      </c>
    </row>
    <row r="80" spans="1:64" ht="12.75" customHeight="1" hidden="1">
      <c r="A80" s="7">
        <v>19</v>
      </c>
      <c r="B80" s="41" t="s">
        <v>41</v>
      </c>
      <c r="C80" s="43">
        <v>1946</v>
      </c>
      <c r="D80" s="19" t="s">
        <v>70</v>
      </c>
      <c r="E80" s="19" t="s">
        <v>70</v>
      </c>
      <c r="F80" s="39" t="s">
        <v>70</v>
      </c>
      <c r="G80" s="39" t="s">
        <v>70</v>
      </c>
      <c r="H80" s="19" t="s">
        <v>70</v>
      </c>
      <c r="I80" s="19" t="s">
        <v>70</v>
      </c>
      <c r="J80" s="19" t="s">
        <v>70</v>
      </c>
      <c r="K80" s="19" t="s">
        <v>70</v>
      </c>
      <c r="L80" s="19" t="s">
        <v>70</v>
      </c>
      <c r="M80" s="19" t="s">
        <v>70</v>
      </c>
      <c r="N80" s="19"/>
      <c r="O80" s="19" t="s">
        <v>70</v>
      </c>
      <c r="P80" s="19" t="s">
        <v>70</v>
      </c>
      <c r="Q80" s="19" t="s">
        <v>70</v>
      </c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"/>
      <c r="AE80" s="19"/>
      <c r="AF80" s="19"/>
      <c r="AG80" s="19"/>
      <c r="AH80" s="19"/>
      <c r="AI80" s="19"/>
      <c r="AJ80" s="19"/>
      <c r="AK80" s="19"/>
      <c r="AL80" s="19"/>
      <c r="AM80" s="19">
        <f>SUM(D80:AL80)</f>
        <v>0</v>
      </c>
      <c r="AN80" s="29">
        <f>SUMIF(AP80:BH80,"&gt;0")</f>
        <v>0</v>
      </c>
      <c r="AO80" s="22">
        <f>IF(BL80=0,"",BL80)</f>
      </c>
      <c r="AP80" s="16" t="e">
        <f t="shared" si="28"/>
        <v>#NUM!</v>
      </c>
      <c r="AQ80" s="16" t="e">
        <f t="shared" si="29"/>
        <v>#NUM!</v>
      </c>
      <c r="AR80" s="16" t="e">
        <f t="shared" si="30"/>
        <v>#NUM!</v>
      </c>
      <c r="AS80" s="16" t="e">
        <f t="shared" si="31"/>
        <v>#NUM!</v>
      </c>
      <c r="AT80" s="16" t="e">
        <f t="shared" si="32"/>
        <v>#NUM!</v>
      </c>
      <c r="AU80" s="16" t="e">
        <f t="shared" si="33"/>
        <v>#NUM!</v>
      </c>
      <c r="AV80" s="16" t="e">
        <f t="shared" si="34"/>
        <v>#NUM!</v>
      </c>
      <c r="AW80" s="16" t="e">
        <f t="shared" si="35"/>
        <v>#NUM!</v>
      </c>
      <c r="AX80" s="16" t="e">
        <f t="shared" si="36"/>
        <v>#NUM!</v>
      </c>
      <c r="AY80" s="16" t="e">
        <f t="shared" si="37"/>
        <v>#NUM!</v>
      </c>
      <c r="AZ80" s="16" t="e">
        <f t="shared" si="38"/>
        <v>#NUM!</v>
      </c>
      <c r="BA80" s="16" t="e">
        <f t="shared" si="39"/>
        <v>#NUM!</v>
      </c>
      <c r="BB80" s="16" t="e">
        <f t="shared" si="40"/>
        <v>#NUM!</v>
      </c>
      <c r="BC80" s="16" t="e">
        <f t="shared" si="41"/>
        <v>#NUM!</v>
      </c>
      <c r="BD80" s="16" t="e">
        <f t="shared" si="42"/>
        <v>#NUM!</v>
      </c>
      <c r="BE80" s="16" t="e">
        <f t="shared" si="43"/>
        <v>#NUM!</v>
      </c>
      <c r="BF80" s="16" t="e">
        <f t="shared" si="44"/>
        <v>#NUM!</v>
      </c>
      <c r="BG80" s="16" t="e">
        <f t="shared" si="45"/>
        <v>#NUM!</v>
      </c>
      <c r="BH80" s="16" t="e">
        <f t="shared" si="46"/>
        <v>#NUM!</v>
      </c>
      <c r="BI80" s="13" t="s">
        <v>49</v>
      </c>
      <c r="BJ80" s="20" t="e">
        <f>VLOOKUP(B80,prot!A:I,9,FALSE)</f>
        <v>#N/A</v>
      </c>
      <c r="BK80" s="10" t="b">
        <f t="shared" si="25"/>
        <v>1</v>
      </c>
      <c r="BL80" s="9">
        <f t="shared" si="26"/>
        <v>0</v>
      </c>
    </row>
    <row r="81" spans="1:64" ht="12.75" customHeight="1" hidden="1">
      <c r="A81" s="7">
        <v>20</v>
      </c>
      <c r="B81" s="4" t="s">
        <v>38</v>
      </c>
      <c r="C81" s="5">
        <v>1947</v>
      </c>
      <c r="D81" s="19" t="s">
        <v>70</v>
      </c>
      <c r="E81" s="19" t="s">
        <v>70</v>
      </c>
      <c r="F81" s="39" t="s">
        <v>70</v>
      </c>
      <c r="G81" s="39" t="s">
        <v>70</v>
      </c>
      <c r="H81" s="19" t="s">
        <v>70</v>
      </c>
      <c r="I81" s="19" t="s">
        <v>70</v>
      </c>
      <c r="J81" s="19" t="s">
        <v>70</v>
      </c>
      <c r="K81" s="19" t="s">
        <v>70</v>
      </c>
      <c r="L81" s="19" t="s">
        <v>70</v>
      </c>
      <c r="M81" s="19" t="s">
        <v>70</v>
      </c>
      <c r="N81" s="19"/>
      <c r="O81" s="19" t="s">
        <v>70</v>
      </c>
      <c r="P81" s="19" t="s">
        <v>70</v>
      </c>
      <c r="Q81" s="19" t="s">
        <v>70</v>
      </c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"/>
      <c r="AE81" s="19"/>
      <c r="AF81" s="19"/>
      <c r="AG81" s="19"/>
      <c r="AH81" s="19"/>
      <c r="AI81" s="19"/>
      <c r="AJ81" s="19"/>
      <c r="AK81" s="19"/>
      <c r="AL81" s="19"/>
      <c r="AM81" s="19">
        <f>SUM(D81:AL81)</f>
        <v>0</v>
      </c>
      <c r="AN81" s="29">
        <f>SUMIF(AP81:BH81,"&gt;0")</f>
        <v>0</v>
      </c>
      <c r="AO81" s="22">
        <f>IF(BL81=0,"",BL81)</f>
      </c>
      <c r="AP81" s="16" t="e">
        <f t="shared" si="28"/>
        <v>#NUM!</v>
      </c>
      <c r="AQ81" s="16" t="e">
        <f t="shared" si="29"/>
        <v>#NUM!</v>
      </c>
      <c r="AR81" s="16" t="e">
        <f t="shared" si="30"/>
        <v>#NUM!</v>
      </c>
      <c r="AS81" s="16" t="e">
        <f t="shared" si="31"/>
        <v>#NUM!</v>
      </c>
      <c r="AT81" s="16" t="e">
        <f t="shared" si="32"/>
        <v>#NUM!</v>
      </c>
      <c r="AU81" s="16" t="e">
        <f t="shared" si="33"/>
        <v>#NUM!</v>
      </c>
      <c r="AV81" s="16" t="e">
        <f t="shared" si="34"/>
        <v>#NUM!</v>
      </c>
      <c r="AW81" s="16" t="e">
        <f t="shared" si="35"/>
        <v>#NUM!</v>
      </c>
      <c r="AX81" s="16" t="e">
        <f t="shared" si="36"/>
        <v>#NUM!</v>
      </c>
      <c r="AY81" s="16" t="e">
        <f t="shared" si="37"/>
        <v>#NUM!</v>
      </c>
      <c r="AZ81" s="16" t="e">
        <f t="shared" si="38"/>
        <v>#NUM!</v>
      </c>
      <c r="BA81" s="16" t="e">
        <f t="shared" si="39"/>
        <v>#NUM!</v>
      </c>
      <c r="BB81" s="16" t="e">
        <f t="shared" si="40"/>
        <v>#NUM!</v>
      </c>
      <c r="BC81" s="16" t="e">
        <f t="shared" si="41"/>
        <v>#NUM!</v>
      </c>
      <c r="BD81" s="16" t="e">
        <f t="shared" si="42"/>
        <v>#NUM!</v>
      </c>
      <c r="BE81" s="16" t="e">
        <f t="shared" si="43"/>
        <v>#NUM!</v>
      </c>
      <c r="BF81" s="16" t="e">
        <f t="shared" si="44"/>
        <v>#NUM!</v>
      </c>
      <c r="BG81" s="16" t="e">
        <f t="shared" si="45"/>
        <v>#NUM!</v>
      </c>
      <c r="BH81" s="16" t="e">
        <f t="shared" si="46"/>
        <v>#NUM!</v>
      </c>
      <c r="BI81" s="13" t="s">
        <v>49</v>
      </c>
      <c r="BJ81" s="20" t="e">
        <f>VLOOKUP(B81,prot!A:I,9,FALSE)</f>
        <v>#N/A</v>
      </c>
      <c r="BK81" s="10" t="b">
        <f t="shared" si="25"/>
        <v>1</v>
      </c>
      <c r="BL81" s="9">
        <f t="shared" si="26"/>
        <v>0</v>
      </c>
    </row>
    <row r="82" spans="1:64" ht="12.75" customHeight="1" hidden="1">
      <c r="A82" s="7">
        <v>21</v>
      </c>
      <c r="B82" s="41" t="s">
        <v>103</v>
      </c>
      <c r="C82" s="43">
        <v>1947</v>
      </c>
      <c r="D82" s="19" t="s">
        <v>70</v>
      </c>
      <c r="E82" s="19" t="s">
        <v>70</v>
      </c>
      <c r="F82" s="39" t="s">
        <v>70</v>
      </c>
      <c r="G82" s="39" t="s">
        <v>70</v>
      </c>
      <c r="H82" s="19" t="s">
        <v>70</v>
      </c>
      <c r="I82" s="19" t="s">
        <v>70</v>
      </c>
      <c r="J82" s="19" t="s">
        <v>70</v>
      </c>
      <c r="K82" s="19" t="s">
        <v>70</v>
      </c>
      <c r="L82" s="19" t="s">
        <v>70</v>
      </c>
      <c r="M82" s="19" t="s">
        <v>70</v>
      </c>
      <c r="N82" s="19"/>
      <c r="O82" s="19" t="s">
        <v>70</v>
      </c>
      <c r="P82" s="19" t="s">
        <v>70</v>
      </c>
      <c r="Q82" s="19" t="s">
        <v>70</v>
      </c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"/>
      <c r="AE82" s="19"/>
      <c r="AF82" s="19"/>
      <c r="AG82" s="19"/>
      <c r="AH82" s="19"/>
      <c r="AI82" s="19"/>
      <c r="AJ82" s="19"/>
      <c r="AK82" s="19"/>
      <c r="AL82" s="19"/>
      <c r="AM82" s="19">
        <f>SUM(D82:AL82)</f>
        <v>0</v>
      </c>
      <c r="AN82" s="29">
        <f>SUMIF(AP82:BH82,"&gt;0")</f>
        <v>0</v>
      </c>
      <c r="AO82" s="22">
        <f>IF(BL82=0,"",BL82)</f>
      </c>
      <c r="AP82" s="16" t="e">
        <f t="shared" si="28"/>
        <v>#NUM!</v>
      </c>
      <c r="AQ82" s="16" t="e">
        <f t="shared" si="29"/>
        <v>#NUM!</v>
      </c>
      <c r="AR82" s="16" t="e">
        <f t="shared" si="30"/>
        <v>#NUM!</v>
      </c>
      <c r="AS82" s="16" t="e">
        <f t="shared" si="31"/>
        <v>#NUM!</v>
      </c>
      <c r="AT82" s="16" t="e">
        <f t="shared" si="32"/>
        <v>#NUM!</v>
      </c>
      <c r="AU82" s="16" t="e">
        <f t="shared" si="33"/>
        <v>#NUM!</v>
      </c>
      <c r="AV82" s="16" t="e">
        <f t="shared" si="34"/>
        <v>#NUM!</v>
      </c>
      <c r="AW82" s="16" t="e">
        <f t="shared" si="35"/>
        <v>#NUM!</v>
      </c>
      <c r="AX82" s="16" t="e">
        <f t="shared" si="36"/>
        <v>#NUM!</v>
      </c>
      <c r="AY82" s="16" t="e">
        <f t="shared" si="37"/>
        <v>#NUM!</v>
      </c>
      <c r="AZ82" s="16" t="e">
        <f t="shared" si="38"/>
        <v>#NUM!</v>
      </c>
      <c r="BA82" s="16" t="e">
        <f t="shared" si="39"/>
        <v>#NUM!</v>
      </c>
      <c r="BB82" s="16" t="e">
        <f t="shared" si="40"/>
        <v>#NUM!</v>
      </c>
      <c r="BC82" s="16" t="e">
        <f t="shared" si="41"/>
        <v>#NUM!</v>
      </c>
      <c r="BD82" s="16" t="e">
        <f t="shared" si="42"/>
        <v>#NUM!</v>
      </c>
      <c r="BE82" s="16" t="e">
        <f t="shared" si="43"/>
        <v>#NUM!</v>
      </c>
      <c r="BF82" s="16" t="e">
        <f t="shared" si="44"/>
        <v>#NUM!</v>
      </c>
      <c r="BG82" s="16" t="e">
        <f t="shared" si="45"/>
        <v>#NUM!</v>
      </c>
      <c r="BH82" s="16" t="e">
        <f t="shared" si="46"/>
        <v>#NUM!</v>
      </c>
      <c r="BI82" s="13" t="s">
        <v>49</v>
      </c>
      <c r="BJ82" s="20" t="e">
        <f>VLOOKUP(B82,prot!A:I,9,FALSE)</f>
        <v>#N/A</v>
      </c>
      <c r="BK82" s="10" t="b">
        <f t="shared" si="25"/>
        <v>1</v>
      </c>
      <c r="BL82" s="9">
        <f t="shared" si="26"/>
        <v>0</v>
      </c>
    </row>
    <row r="83" spans="1:64" ht="12.75" customHeight="1">
      <c r="A83" s="7"/>
      <c r="B83" s="58" t="s">
        <v>7</v>
      </c>
      <c r="C83" s="59"/>
      <c r="D83" s="19" t="s">
        <v>70</v>
      </c>
      <c r="E83" s="19" t="s">
        <v>70</v>
      </c>
      <c r="F83" s="39" t="s">
        <v>70</v>
      </c>
      <c r="G83" s="39" t="s">
        <v>70</v>
      </c>
      <c r="H83" s="19" t="s">
        <v>70</v>
      </c>
      <c r="I83" s="19" t="s">
        <v>70</v>
      </c>
      <c r="J83" s="19" t="s">
        <v>70</v>
      </c>
      <c r="K83" s="19" t="s">
        <v>70</v>
      </c>
      <c r="L83" s="19" t="s">
        <v>70</v>
      </c>
      <c r="M83" s="19" t="s">
        <v>70</v>
      </c>
      <c r="N83" s="19"/>
      <c r="O83" s="19" t="s">
        <v>70</v>
      </c>
      <c r="P83" s="19" t="s">
        <v>70</v>
      </c>
      <c r="Q83" s="19" t="s">
        <v>70</v>
      </c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"/>
      <c r="AE83" s="19"/>
      <c r="AF83" s="19"/>
      <c r="AG83" s="19"/>
      <c r="AH83" s="19"/>
      <c r="AI83" s="19"/>
      <c r="AJ83" s="19"/>
      <c r="AK83" s="19"/>
      <c r="AL83" s="19"/>
      <c r="AM83" s="19">
        <f>SUM(D83:AL83)</f>
        <v>0</v>
      </c>
      <c r="AN83" s="29">
        <f>SUMIF(AP83:BH83,"&gt;0")</f>
        <v>0</v>
      </c>
      <c r="AO83" s="22">
        <f t="shared" si="27"/>
      </c>
      <c r="AP83" s="16" t="e">
        <f t="shared" si="28"/>
        <v>#NUM!</v>
      </c>
      <c r="AQ83" s="16" t="e">
        <f t="shared" si="29"/>
        <v>#NUM!</v>
      </c>
      <c r="AR83" s="16" t="e">
        <f t="shared" si="30"/>
        <v>#NUM!</v>
      </c>
      <c r="AS83" s="16" t="e">
        <f t="shared" si="31"/>
        <v>#NUM!</v>
      </c>
      <c r="AT83" s="16" t="e">
        <f t="shared" si="32"/>
        <v>#NUM!</v>
      </c>
      <c r="AU83" s="16" t="e">
        <f t="shared" si="33"/>
        <v>#NUM!</v>
      </c>
      <c r="AV83" s="16" t="e">
        <f t="shared" si="34"/>
        <v>#NUM!</v>
      </c>
      <c r="AW83" s="16" t="e">
        <f t="shared" si="35"/>
        <v>#NUM!</v>
      </c>
      <c r="AX83" s="16" t="e">
        <f t="shared" si="36"/>
        <v>#NUM!</v>
      </c>
      <c r="AY83" s="16" t="e">
        <f t="shared" si="37"/>
        <v>#NUM!</v>
      </c>
      <c r="AZ83" s="16" t="e">
        <f t="shared" si="38"/>
        <v>#NUM!</v>
      </c>
      <c r="BA83" s="16" t="e">
        <f t="shared" si="39"/>
        <v>#NUM!</v>
      </c>
      <c r="BB83" s="16" t="e">
        <f t="shared" si="40"/>
        <v>#NUM!</v>
      </c>
      <c r="BC83" s="16" t="e">
        <f t="shared" si="41"/>
        <v>#NUM!</v>
      </c>
      <c r="BD83" s="16" t="e">
        <f t="shared" si="42"/>
        <v>#NUM!</v>
      </c>
      <c r="BE83" s="16" t="e">
        <f t="shared" si="43"/>
        <v>#NUM!</v>
      </c>
      <c r="BF83" s="16" t="e">
        <f t="shared" si="44"/>
        <v>#NUM!</v>
      </c>
      <c r="BG83" s="16" t="e">
        <f t="shared" si="45"/>
        <v>#NUM!</v>
      </c>
      <c r="BH83" s="16" t="e">
        <f t="shared" si="46"/>
        <v>#NUM!</v>
      </c>
      <c r="BI83" s="13" t="s">
        <v>49</v>
      </c>
      <c r="BJ83" s="20" t="e">
        <f>VLOOKUP(B83,prot!A:I,9,FALSE)</f>
        <v>#N/A</v>
      </c>
      <c r="BK83" s="10" t="b">
        <f t="shared" si="25"/>
        <v>1</v>
      </c>
      <c r="BL83" s="9">
        <f t="shared" si="26"/>
        <v>0</v>
      </c>
    </row>
    <row r="84" spans="1:64" ht="12.75" customHeight="1">
      <c r="A84" s="3">
        <v>1</v>
      </c>
      <c r="B84" s="4" t="s">
        <v>80</v>
      </c>
      <c r="C84" s="4">
        <v>1974</v>
      </c>
      <c r="D84" s="19">
        <v>1088</v>
      </c>
      <c r="E84" s="19">
        <v>1069.6846876011655</v>
      </c>
      <c r="F84" s="39">
        <v>744.01211858905</v>
      </c>
      <c r="G84" s="39">
        <v>822.2695035460994</v>
      </c>
      <c r="H84" s="19">
        <v>624.0762812872468</v>
      </c>
      <c r="I84" s="19">
        <v>631.5932203389831</v>
      </c>
      <c r="J84" s="19">
        <v>595.506601282535</v>
      </c>
      <c r="K84" s="19">
        <v>929</v>
      </c>
      <c r="L84" s="19">
        <v>699.9903614457833</v>
      </c>
      <c r="M84" s="19">
        <v>601.3247311827956</v>
      </c>
      <c r="N84" s="19"/>
      <c r="O84" s="19">
        <v>488.8055342044582</v>
      </c>
      <c r="P84" s="19">
        <v>625.821138211382</v>
      </c>
      <c r="Q84" s="19">
        <v>790.9238005644404</v>
      </c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"/>
      <c r="AE84" s="19"/>
      <c r="AF84" s="19"/>
      <c r="AG84" s="19"/>
      <c r="AH84" s="19"/>
      <c r="AI84" s="19"/>
      <c r="AJ84" s="19"/>
      <c r="AK84" s="19"/>
      <c r="AL84" s="19"/>
      <c r="AM84" s="19">
        <f>SUM(D84:AL84)</f>
        <v>9711.00797825394</v>
      </c>
      <c r="AN84" s="29">
        <f>SUMIF(AP84:BH84,"&gt;0")</f>
        <v>9711.007978253941</v>
      </c>
      <c r="AO84" s="22">
        <f t="shared" si="27"/>
      </c>
      <c r="AP84" s="16">
        <f t="shared" si="28"/>
        <v>1088</v>
      </c>
      <c r="AQ84" s="16">
        <f t="shared" si="29"/>
        <v>1069.6846876011655</v>
      </c>
      <c r="AR84" s="16">
        <f t="shared" si="30"/>
        <v>929</v>
      </c>
      <c r="AS84" s="16">
        <f t="shared" si="31"/>
        <v>822.2695035460994</v>
      </c>
      <c r="AT84" s="16">
        <f t="shared" si="32"/>
        <v>790.9238005644404</v>
      </c>
      <c r="AU84" s="16">
        <f t="shared" si="33"/>
        <v>744.01211858905</v>
      </c>
      <c r="AV84" s="16">
        <f t="shared" si="34"/>
        <v>699.9903614457833</v>
      </c>
      <c r="AW84" s="16">
        <f t="shared" si="35"/>
        <v>631.5932203389831</v>
      </c>
      <c r="AX84" s="16">
        <f t="shared" si="36"/>
        <v>625.821138211382</v>
      </c>
      <c r="AY84" s="16">
        <f t="shared" si="37"/>
        <v>624.0762812872468</v>
      </c>
      <c r="AZ84" s="16">
        <f t="shared" si="38"/>
        <v>601.3247311827956</v>
      </c>
      <c r="BA84" s="16">
        <f t="shared" si="39"/>
        <v>595.506601282535</v>
      </c>
      <c r="BB84" s="16">
        <f t="shared" si="40"/>
        <v>488.8055342044582</v>
      </c>
      <c r="BC84" s="16" t="e">
        <f t="shared" si="41"/>
        <v>#NUM!</v>
      </c>
      <c r="BD84" s="16" t="e">
        <f t="shared" si="42"/>
        <v>#NUM!</v>
      </c>
      <c r="BE84" s="16" t="e">
        <f t="shared" si="43"/>
        <v>#NUM!</v>
      </c>
      <c r="BF84" s="16" t="e">
        <f t="shared" si="44"/>
        <v>#NUM!</v>
      </c>
      <c r="BG84" s="16" t="e">
        <f t="shared" si="45"/>
        <v>#NUM!</v>
      </c>
      <c r="BH84" s="16" t="e">
        <f t="shared" si="46"/>
        <v>#NUM!</v>
      </c>
      <c r="BI84" s="13" t="s">
        <v>49</v>
      </c>
      <c r="BJ84" s="20" t="e">
        <f>VLOOKUP(B84,prot!A:I,9,FALSE)</f>
        <v>#N/A</v>
      </c>
      <c r="BK84" s="10" t="b">
        <f t="shared" si="25"/>
        <v>1</v>
      </c>
      <c r="BL84" s="9">
        <f t="shared" si="26"/>
        <v>0</v>
      </c>
    </row>
    <row r="85" spans="1:64" ht="12.75" customHeight="1">
      <c r="A85" s="3">
        <v>2</v>
      </c>
      <c r="B85" s="4" t="s">
        <v>56</v>
      </c>
      <c r="C85" s="4">
        <v>1978</v>
      </c>
      <c r="D85" s="19" t="s">
        <v>70</v>
      </c>
      <c r="E85" s="19" t="s">
        <v>70</v>
      </c>
      <c r="F85" s="39">
        <v>1058</v>
      </c>
      <c r="G85" s="39">
        <v>1058</v>
      </c>
      <c r="H85" s="19" t="s">
        <v>70</v>
      </c>
      <c r="I85" s="19">
        <v>889.2392638036811</v>
      </c>
      <c r="J85" s="19" t="s">
        <v>70</v>
      </c>
      <c r="K85" s="19" t="s">
        <v>70</v>
      </c>
      <c r="L85" s="19">
        <v>1058</v>
      </c>
      <c r="M85" s="19">
        <v>985.61304938831</v>
      </c>
      <c r="N85" s="19"/>
      <c r="O85" s="19">
        <v>1058</v>
      </c>
      <c r="P85" s="19">
        <v>1058</v>
      </c>
      <c r="Q85" s="19">
        <v>1058</v>
      </c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"/>
      <c r="AE85" s="19"/>
      <c r="AF85" s="19"/>
      <c r="AG85" s="19"/>
      <c r="AH85" s="19"/>
      <c r="AI85" s="19"/>
      <c r="AJ85" s="19"/>
      <c r="AK85" s="19"/>
      <c r="AL85" s="19"/>
      <c r="AM85" s="19">
        <f>SUM(D85:AL85)</f>
        <v>8222.85231319199</v>
      </c>
      <c r="AN85" s="29">
        <f>SUMIF(AP85:BH85,"&gt;0")</f>
        <v>8222.852313191992</v>
      </c>
      <c r="AO85" s="22">
        <f t="shared" si="27"/>
      </c>
      <c r="AP85" s="16">
        <f t="shared" si="28"/>
        <v>1058</v>
      </c>
      <c r="AQ85" s="16">
        <f t="shared" si="29"/>
        <v>1058</v>
      </c>
      <c r="AR85" s="16">
        <f t="shared" si="30"/>
        <v>1058</v>
      </c>
      <c r="AS85" s="16">
        <f t="shared" si="31"/>
        <v>1058</v>
      </c>
      <c r="AT85" s="16">
        <f t="shared" si="32"/>
        <v>1058</v>
      </c>
      <c r="AU85" s="16">
        <f t="shared" si="33"/>
        <v>1058</v>
      </c>
      <c r="AV85" s="16">
        <f t="shared" si="34"/>
        <v>985.61304938831</v>
      </c>
      <c r="AW85" s="16">
        <f t="shared" si="35"/>
        <v>889.2392638036811</v>
      </c>
      <c r="AX85" s="16" t="e">
        <f t="shared" si="36"/>
        <v>#NUM!</v>
      </c>
      <c r="AY85" s="16" t="e">
        <f t="shared" si="37"/>
        <v>#NUM!</v>
      </c>
      <c r="AZ85" s="16" t="e">
        <f t="shared" si="38"/>
        <v>#NUM!</v>
      </c>
      <c r="BA85" s="16" t="e">
        <f t="shared" si="39"/>
        <v>#NUM!</v>
      </c>
      <c r="BB85" s="16" t="e">
        <f t="shared" si="40"/>
        <v>#NUM!</v>
      </c>
      <c r="BC85" s="16" t="e">
        <f t="shared" si="41"/>
        <v>#NUM!</v>
      </c>
      <c r="BD85" s="16" t="e">
        <f t="shared" si="42"/>
        <v>#NUM!</v>
      </c>
      <c r="BE85" s="16" t="e">
        <f t="shared" si="43"/>
        <v>#NUM!</v>
      </c>
      <c r="BF85" s="16" t="e">
        <f t="shared" si="44"/>
        <v>#NUM!</v>
      </c>
      <c r="BG85" s="16" t="e">
        <f t="shared" si="45"/>
        <v>#NUM!</v>
      </c>
      <c r="BH85" s="16" t="e">
        <f t="shared" si="46"/>
        <v>#NUM!</v>
      </c>
      <c r="BI85" s="13" t="s">
        <v>49</v>
      </c>
      <c r="BJ85" s="20" t="e">
        <f>VLOOKUP(B85,prot!A:I,9,FALSE)</f>
        <v>#N/A</v>
      </c>
      <c r="BK85" s="10" t="b">
        <f t="shared" si="25"/>
        <v>1</v>
      </c>
      <c r="BL85" s="9">
        <f t="shared" si="26"/>
        <v>0</v>
      </c>
    </row>
    <row r="86" spans="1:64" ht="12.75" customHeight="1">
      <c r="A86" s="3">
        <v>3</v>
      </c>
      <c r="B86" s="4" t="s">
        <v>88</v>
      </c>
      <c r="C86" s="4">
        <v>1978</v>
      </c>
      <c r="D86" s="19">
        <v>956.3729541185941</v>
      </c>
      <c r="E86" s="19" t="s">
        <v>70</v>
      </c>
      <c r="F86" s="39">
        <v>700.6035205364626</v>
      </c>
      <c r="G86" s="39">
        <v>682.7744133232401</v>
      </c>
      <c r="H86" s="19">
        <v>504.62091179385527</v>
      </c>
      <c r="I86" s="19">
        <v>604.3392582839588</v>
      </c>
      <c r="J86" s="19">
        <v>543.803754870705</v>
      </c>
      <c r="K86" s="19" t="s">
        <v>70</v>
      </c>
      <c r="L86" s="19">
        <v>845.3446384039903</v>
      </c>
      <c r="M86" s="19">
        <v>712.4952505732067</v>
      </c>
      <c r="N86" s="19"/>
      <c r="O86" s="19">
        <v>726.0358086292928</v>
      </c>
      <c r="P86" s="19">
        <v>606.4360154667648</v>
      </c>
      <c r="Q86" s="19" t="s">
        <v>70</v>
      </c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"/>
      <c r="AE86" s="19"/>
      <c r="AF86" s="19"/>
      <c r="AG86" s="19"/>
      <c r="AH86" s="19"/>
      <c r="AI86" s="19"/>
      <c r="AJ86" s="19"/>
      <c r="AK86" s="19"/>
      <c r="AL86" s="19"/>
      <c r="AM86" s="19">
        <f>SUM(D86:AL86)</f>
        <v>6882.82652600007</v>
      </c>
      <c r="AN86" s="29">
        <f>SUMIF(AP86:BH86,"&gt;0")</f>
        <v>6882.82652600007</v>
      </c>
      <c r="AO86" s="22">
        <f t="shared" si="27"/>
      </c>
      <c r="AP86" s="16">
        <f t="shared" si="28"/>
        <v>956.3729541185941</v>
      </c>
      <c r="AQ86" s="16">
        <f t="shared" si="29"/>
        <v>845.3446384039903</v>
      </c>
      <c r="AR86" s="16">
        <f t="shared" si="30"/>
        <v>726.0358086292928</v>
      </c>
      <c r="AS86" s="16">
        <f t="shared" si="31"/>
        <v>712.4952505732067</v>
      </c>
      <c r="AT86" s="16">
        <f t="shared" si="32"/>
        <v>700.6035205364626</v>
      </c>
      <c r="AU86" s="16">
        <f t="shared" si="33"/>
        <v>682.7744133232401</v>
      </c>
      <c r="AV86" s="16">
        <f t="shared" si="34"/>
        <v>606.4360154667648</v>
      </c>
      <c r="AW86" s="16">
        <f t="shared" si="35"/>
        <v>604.3392582839588</v>
      </c>
      <c r="AX86" s="16">
        <f t="shared" si="36"/>
        <v>543.803754870705</v>
      </c>
      <c r="AY86" s="16">
        <f t="shared" si="37"/>
        <v>504.62091179385527</v>
      </c>
      <c r="AZ86" s="16" t="e">
        <f t="shared" si="38"/>
        <v>#NUM!</v>
      </c>
      <c r="BA86" s="16" t="e">
        <f t="shared" si="39"/>
        <v>#NUM!</v>
      </c>
      <c r="BB86" s="16" t="e">
        <f t="shared" si="40"/>
        <v>#NUM!</v>
      </c>
      <c r="BC86" s="16" t="e">
        <f t="shared" si="41"/>
        <v>#NUM!</v>
      </c>
      <c r="BD86" s="16" t="e">
        <f t="shared" si="42"/>
        <v>#NUM!</v>
      </c>
      <c r="BE86" s="16" t="e">
        <f t="shared" si="43"/>
        <v>#NUM!</v>
      </c>
      <c r="BF86" s="16" t="e">
        <f t="shared" si="44"/>
        <v>#NUM!</v>
      </c>
      <c r="BG86" s="16" t="e">
        <f t="shared" si="45"/>
        <v>#NUM!</v>
      </c>
      <c r="BH86" s="16" t="e">
        <f t="shared" si="46"/>
        <v>#NUM!</v>
      </c>
      <c r="BI86" s="13" t="s">
        <v>49</v>
      </c>
      <c r="BJ86" s="20" t="e">
        <f>VLOOKUP(B86,prot!A:I,9,FALSE)</f>
        <v>#N/A</v>
      </c>
      <c r="BK86" s="10" t="b">
        <f t="shared" si="25"/>
        <v>1</v>
      </c>
      <c r="BL86" s="9">
        <f t="shared" si="26"/>
        <v>0</v>
      </c>
    </row>
    <row r="87" spans="1:64" ht="12.75" customHeight="1">
      <c r="A87" s="3">
        <v>4</v>
      </c>
      <c r="B87" s="4" t="s">
        <v>16</v>
      </c>
      <c r="C87" s="4">
        <v>1969</v>
      </c>
      <c r="D87" s="19" t="s">
        <v>70</v>
      </c>
      <c r="E87" s="19" t="s">
        <v>70</v>
      </c>
      <c r="F87" s="39" t="s">
        <v>70</v>
      </c>
      <c r="G87" s="39">
        <v>907.8884180790963</v>
      </c>
      <c r="H87" s="19">
        <v>700.056270096463</v>
      </c>
      <c r="I87" s="19">
        <v>717.8719824433065</v>
      </c>
      <c r="J87" s="19">
        <v>667.1060975609756</v>
      </c>
      <c r="K87" s="19">
        <v>1131</v>
      </c>
      <c r="L87" s="19">
        <v>822.4521107580572</v>
      </c>
      <c r="M87" s="19">
        <v>899.5497098646036</v>
      </c>
      <c r="N87" s="19"/>
      <c r="O87" s="19" t="s">
        <v>70</v>
      </c>
      <c r="P87" s="19">
        <v>940.1343124165553</v>
      </c>
      <c r="Q87" s="19" t="s">
        <v>70</v>
      </c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"/>
      <c r="AE87" s="19"/>
      <c r="AF87" s="19"/>
      <c r="AG87" s="19"/>
      <c r="AH87" s="19"/>
      <c r="AI87" s="19"/>
      <c r="AJ87" s="19"/>
      <c r="AK87" s="19"/>
      <c r="AL87" s="19"/>
      <c r="AM87" s="19">
        <f>SUM(D87:AL87)</f>
        <v>6786.058901219058</v>
      </c>
      <c r="AN87" s="29">
        <f>SUMIF(AP87:BH87,"&gt;0")</f>
        <v>6786.058901219058</v>
      </c>
      <c r="AO87" s="22">
        <f t="shared" si="27"/>
      </c>
      <c r="AP87" s="16">
        <f t="shared" si="28"/>
        <v>1131</v>
      </c>
      <c r="AQ87" s="16">
        <f t="shared" si="29"/>
        <v>940.1343124165553</v>
      </c>
      <c r="AR87" s="16">
        <f t="shared" si="30"/>
        <v>907.8884180790963</v>
      </c>
      <c r="AS87" s="16">
        <f t="shared" si="31"/>
        <v>899.5497098646036</v>
      </c>
      <c r="AT87" s="16">
        <f t="shared" si="32"/>
        <v>822.4521107580572</v>
      </c>
      <c r="AU87" s="16">
        <f t="shared" si="33"/>
        <v>717.8719824433065</v>
      </c>
      <c r="AV87" s="16">
        <f t="shared" si="34"/>
        <v>700.056270096463</v>
      </c>
      <c r="AW87" s="16">
        <f t="shared" si="35"/>
        <v>667.1060975609756</v>
      </c>
      <c r="AX87" s="16" t="e">
        <f t="shared" si="36"/>
        <v>#NUM!</v>
      </c>
      <c r="AY87" s="16" t="e">
        <f t="shared" si="37"/>
        <v>#NUM!</v>
      </c>
      <c r="AZ87" s="16" t="e">
        <f t="shared" si="38"/>
        <v>#NUM!</v>
      </c>
      <c r="BA87" s="16" t="e">
        <f t="shared" si="39"/>
        <v>#NUM!</v>
      </c>
      <c r="BB87" s="16" t="e">
        <f t="shared" si="40"/>
        <v>#NUM!</v>
      </c>
      <c r="BC87" s="16" t="e">
        <f t="shared" si="41"/>
        <v>#NUM!</v>
      </c>
      <c r="BD87" s="16" t="e">
        <f t="shared" si="42"/>
        <v>#NUM!</v>
      </c>
      <c r="BE87" s="16" t="e">
        <f t="shared" si="43"/>
        <v>#NUM!</v>
      </c>
      <c r="BF87" s="16" t="e">
        <f t="shared" si="44"/>
        <v>#NUM!</v>
      </c>
      <c r="BG87" s="16" t="e">
        <f t="shared" si="45"/>
        <v>#NUM!</v>
      </c>
      <c r="BH87" s="16" t="e">
        <f t="shared" si="46"/>
        <v>#NUM!</v>
      </c>
      <c r="BI87" s="13" t="s">
        <v>49</v>
      </c>
      <c r="BJ87" s="20" t="e">
        <f>VLOOKUP(B87,prot!A:I,9,FALSE)</f>
        <v>#N/A</v>
      </c>
      <c r="BK87" s="10" t="b">
        <f t="shared" si="25"/>
        <v>1</v>
      </c>
      <c r="BL87" s="9">
        <f t="shared" si="26"/>
        <v>0</v>
      </c>
    </row>
    <row r="88" spans="1:64" ht="12.75" customHeight="1">
      <c r="A88" s="3">
        <v>5</v>
      </c>
      <c r="B88" s="1" t="s">
        <v>116</v>
      </c>
      <c r="C88" s="1">
        <v>1975</v>
      </c>
      <c r="D88" s="19" t="s">
        <v>70</v>
      </c>
      <c r="E88" s="19">
        <v>1080</v>
      </c>
      <c r="F88" s="39" t="s">
        <v>70</v>
      </c>
      <c r="G88" s="39" t="s">
        <v>70</v>
      </c>
      <c r="H88" s="19">
        <v>699.7643890945809</v>
      </c>
      <c r="I88" s="19" t="s">
        <v>70</v>
      </c>
      <c r="J88" s="19" t="s">
        <v>70</v>
      </c>
      <c r="K88" s="19" t="s">
        <v>70</v>
      </c>
      <c r="L88" s="19">
        <v>893.6776859504133</v>
      </c>
      <c r="M88" s="19">
        <v>969.2186817983417</v>
      </c>
      <c r="N88" s="19"/>
      <c r="O88" s="19">
        <v>686.3386789888557</v>
      </c>
      <c r="P88" s="19">
        <v>850.7186234817815</v>
      </c>
      <c r="Q88" s="19" t="s">
        <v>70</v>
      </c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"/>
      <c r="AE88" s="19"/>
      <c r="AF88" s="19"/>
      <c r="AG88" s="19"/>
      <c r="AH88" s="19"/>
      <c r="AI88" s="19"/>
      <c r="AJ88" s="19"/>
      <c r="AK88" s="19"/>
      <c r="AL88" s="19"/>
      <c r="AM88" s="19">
        <f>SUM(D88:AL88)</f>
        <v>5179.718059313974</v>
      </c>
      <c r="AN88" s="29">
        <f>SUMIF(AP88:BH88,"&gt;0")</f>
        <v>5179.718059313973</v>
      </c>
      <c r="AO88" s="22">
        <f>IF(BL88=0,"",BL88)</f>
      </c>
      <c r="AP88" s="16">
        <f t="shared" si="28"/>
        <v>1080</v>
      </c>
      <c r="AQ88" s="16">
        <f t="shared" si="29"/>
        <v>969.2186817983417</v>
      </c>
      <c r="AR88" s="16">
        <f t="shared" si="30"/>
        <v>893.6776859504133</v>
      </c>
      <c r="AS88" s="16">
        <f t="shared" si="31"/>
        <v>850.7186234817815</v>
      </c>
      <c r="AT88" s="16">
        <f t="shared" si="32"/>
        <v>699.7643890945809</v>
      </c>
      <c r="AU88" s="16">
        <f t="shared" si="33"/>
        <v>686.3386789888557</v>
      </c>
      <c r="AV88" s="16" t="e">
        <f t="shared" si="34"/>
        <v>#NUM!</v>
      </c>
      <c r="AW88" s="16" t="e">
        <f t="shared" si="35"/>
        <v>#NUM!</v>
      </c>
      <c r="AX88" s="16" t="e">
        <f t="shared" si="36"/>
        <v>#NUM!</v>
      </c>
      <c r="AY88" s="16" t="e">
        <f t="shared" si="37"/>
        <v>#NUM!</v>
      </c>
      <c r="AZ88" s="16" t="e">
        <f t="shared" si="38"/>
        <v>#NUM!</v>
      </c>
      <c r="BA88" s="16" t="e">
        <f t="shared" si="39"/>
        <v>#NUM!</v>
      </c>
      <c r="BB88" s="16" t="e">
        <f t="shared" si="40"/>
        <v>#NUM!</v>
      </c>
      <c r="BC88" s="16" t="e">
        <f t="shared" si="41"/>
        <v>#NUM!</v>
      </c>
      <c r="BD88" s="16" t="e">
        <f t="shared" si="42"/>
        <v>#NUM!</v>
      </c>
      <c r="BE88" s="16" t="e">
        <f t="shared" si="43"/>
        <v>#NUM!</v>
      </c>
      <c r="BF88" s="16" t="e">
        <f t="shared" si="44"/>
        <v>#NUM!</v>
      </c>
      <c r="BG88" s="16" t="e">
        <f t="shared" si="45"/>
        <v>#NUM!</v>
      </c>
      <c r="BH88" s="16" t="e">
        <f t="shared" si="46"/>
        <v>#NUM!</v>
      </c>
      <c r="BI88" s="13" t="s">
        <v>49</v>
      </c>
      <c r="BJ88" s="20" t="e">
        <f>VLOOKUP(B88,prot!A:I,9,FALSE)</f>
        <v>#N/A</v>
      </c>
      <c r="BK88" s="10" t="b">
        <f t="shared" si="25"/>
        <v>1</v>
      </c>
      <c r="BL88" s="9">
        <f t="shared" si="26"/>
        <v>0</v>
      </c>
    </row>
    <row r="89" spans="1:64" ht="12.75" customHeight="1">
      <c r="A89" s="3">
        <v>6</v>
      </c>
      <c r="B89" s="1" t="s">
        <v>51</v>
      </c>
      <c r="C89" s="1">
        <v>1979</v>
      </c>
      <c r="D89" s="19" t="s">
        <v>70</v>
      </c>
      <c r="E89" s="19" t="s">
        <v>70</v>
      </c>
      <c r="F89" s="39" t="s">
        <v>70</v>
      </c>
      <c r="G89" s="39" t="s">
        <v>70</v>
      </c>
      <c r="H89" s="19">
        <v>1051</v>
      </c>
      <c r="I89" s="19">
        <v>1051</v>
      </c>
      <c r="J89" s="19">
        <v>1051</v>
      </c>
      <c r="K89" s="19" t="s">
        <v>70</v>
      </c>
      <c r="L89" s="19" t="s">
        <v>70</v>
      </c>
      <c r="M89" s="19" t="s">
        <v>70</v>
      </c>
      <c r="N89" s="19"/>
      <c r="O89" s="19" t="s">
        <v>70</v>
      </c>
      <c r="P89" s="19">
        <v>1024.3465873512835</v>
      </c>
      <c r="Q89" s="19" t="s">
        <v>70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"/>
      <c r="AE89" s="19"/>
      <c r="AF89" s="19"/>
      <c r="AG89" s="19"/>
      <c r="AH89" s="19"/>
      <c r="AI89" s="19"/>
      <c r="AJ89" s="19"/>
      <c r="AK89" s="19"/>
      <c r="AL89" s="19"/>
      <c r="AM89" s="19">
        <f>SUM(D89:AL89)</f>
        <v>4177.346587351283</v>
      </c>
      <c r="AN89" s="29">
        <f>SUMIF(AP89:BH89,"&gt;0")</f>
        <v>4177.346587351283</v>
      </c>
      <c r="AO89" s="22">
        <f>IF(BL89=0,"",BL89)</f>
      </c>
      <c r="AP89" s="16">
        <f t="shared" si="28"/>
        <v>1051</v>
      </c>
      <c r="AQ89" s="16">
        <f t="shared" si="29"/>
        <v>1051</v>
      </c>
      <c r="AR89" s="16">
        <f t="shared" si="30"/>
        <v>1051</v>
      </c>
      <c r="AS89" s="16">
        <f t="shared" si="31"/>
        <v>1024.3465873512835</v>
      </c>
      <c r="AT89" s="16" t="e">
        <f t="shared" si="32"/>
        <v>#NUM!</v>
      </c>
      <c r="AU89" s="16" t="e">
        <f t="shared" si="33"/>
        <v>#NUM!</v>
      </c>
      <c r="AV89" s="16" t="e">
        <f t="shared" si="34"/>
        <v>#NUM!</v>
      </c>
      <c r="AW89" s="16" t="e">
        <f t="shared" si="35"/>
        <v>#NUM!</v>
      </c>
      <c r="AX89" s="16" t="e">
        <f t="shared" si="36"/>
        <v>#NUM!</v>
      </c>
      <c r="AY89" s="16" t="e">
        <f t="shared" si="37"/>
        <v>#NUM!</v>
      </c>
      <c r="AZ89" s="16" t="e">
        <f t="shared" si="38"/>
        <v>#NUM!</v>
      </c>
      <c r="BA89" s="16" t="e">
        <f t="shared" si="39"/>
        <v>#NUM!</v>
      </c>
      <c r="BB89" s="16" t="e">
        <f t="shared" si="40"/>
        <v>#NUM!</v>
      </c>
      <c r="BC89" s="16" t="e">
        <f t="shared" si="41"/>
        <v>#NUM!</v>
      </c>
      <c r="BD89" s="16" t="e">
        <f t="shared" si="42"/>
        <v>#NUM!</v>
      </c>
      <c r="BE89" s="16" t="e">
        <f t="shared" si="43"/>
        <v>#NUM!</v>
      </c>
      <c r="BF89" s="16" t="e">
        <f t="shared" si="44"/>
        <v>#NUM!</v>
      </c>
      <c r="BG89" s="16" t="e">
        <f t="shared" si="45"/>
        <v>#NUM!</v>
      </c>
      <c r="BH89" s="16" t="e">
        <f t="shared" si="46"/>
        <v>#NUM!</v>
      </c>
      <c r="BI89" s="13" t="s">
        <v>49</v>
      </c>
      <c r="BJ89" s="20" t="e">
        <f>VLOOKUP(B89,prot!A:I,9,FALSE)</f>
        <v>#N/A</v>
      </c>
      <c r="BK89" s="10" t="b">
        <f t="shared" si="25"/>
        <v>1</v>
      </c>
      <c r="BL89" s="9">
        <f t="shared" si="26"/>
        <v>0</v>
      </c>
    </row>
    <row r="90" spans="1:64" ht="12.75" customHeight="1">
      <c r="A90" s="3">
        <v>7</v>
      </c>
      <c r="B90" s="4" t="s">
        <v>42</v>
      </c>
      <c r="C90" s="4">
        <v>1977</v>
      </c>
      <c r="D90" s="19" t="s">
        <v>70</v>
      </c>
      <c r="E90" s="19" t="s">
        <v>70</v>
      </c>
      <c r="F90" s="39" t="s">
        <v>70</v>
      </c>
      <c r="G90" s="39" t="s">
        <v>70</v>
      </c>
      <c r="H90" s="19" t="s">
        <v>70</v>
      </c>
      <c r="I90" s="19" t="s">
        <v>70</v>
      </c>
      <c r="J90" s="19" t="s">
        <v>70</v>
      </c>
      <c r="K90" s="19" t="s">
        <v>70</v>
      </c>
      <c r="L90" s="19">
        <v>896.5475564897532</v>
      </c>
      <c r="M90" s="19">
        <v>1010.9141274238227</v>
      </c>
      <c r="N90" s="19"/>
      <c r="O90" s="19">
        <v>529.7808510638298</v>
      </c>
      <c r="P90" s="19" t="s">
        <v>70</v>
      </c>
      <c r="Q90" s="19" t="s">
        <v>70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"/>
      <c r="AE90" s="19"/>
      <c r="AF90" s="19"/>
      <c r="AG90" s="19"/>
      <c r="AH90" s="19"/>
      <c r="AI90" s="19"/>
      <c r="AJ90" s="19"/>
      <c r="AK90" s="19"/>
      <c r="AL90" s="19"/>
      <c r="AM90" s="19">
        <f>SUM(D90:AL90)</f>
        <v>2437.2425349774057</v>
      </c>
      <c r="AN90" s="29">
        <f>SUMIF(AP90:BH90,"&gt;0")</f>
        <v>2437.2425349774057</v>
      </c>
      <c r="AO90" s="22">
        <f>IF(BL90=0,"",BL90)</f>
      </c>
      <c r="AP90" s="16">
        <f t="shared" si="28"/>
        <v>1010.9141274238227</v>
      </c>
      <c r="AQ90" s="16">
        <f t="shared" si="29"/>
        <v>896.5475564897532</v>
      </c>
      <c r="AR90" s="16">
        <f t="shared" si="30"/>
        <v>529.7808510638298</v>
      </c>
      <c r="AS90" s="16" t="e">
        <f t="shared" si="31"/>
        <v>#NUM!</v>
      </c>
      <c r="AT90" s="16" t="e">
        <f t="shared" si="32"/>
        <v>#NUM!</v>
      </c>
      <c r="AU90" s="16" t="e">
        <f t="shared" si="33"/>
        <v>#NUM!</v>
      </c>
      <c r="AV90" s="16" t="e">
        <f t="shared" si="34"/>
        <v>#NUM!</v>
      </c>
      <c r="AW90" s="16" t="e">
        <f t="shared" si="35"/>
        <v>#NUM!</v>
      </c>
      <c r="AX90" s="16" t="e">
        <f t="shared" si="36"/>
        <v>#NUM!</v>
      </c>
      <c r="AY90" s="16" t="e">
        <f t="shared" si="37"/>
        <v>#NUM!</v>
      </c>
      <c r="AZ90" s="16" t="e">
        <f t="shared" si="38"/>
        <v>#NUM!</v>
      </c>
      <c r="BA90" s="16" t="e">
        <f t="shared" si="39"/>
        <v>#NUM!</v>
      </c>
      <c r="BB90" s="16" t="e">
        <f t="shared" si="40"/>
        <v>#NUM!</v>
      </c>
      <c r="BC90" s="16" t="e">
        <f t="shared" si="41"/>
        <v>#NUM!</v>
      </c>
      <c r="BD90" s="16" t="e">
        <f t="shared" si="42"/>
        <v>#NUM!</v>
      </c>
      <c r="BE90" s="16" t="e">
        <f t="shared" si="43"/>
        <v>#NUM!</v>
      </c>
      <c r="BF90" s="16" t="e">
        <f t="shared" si="44"/>
        <v>#NUM!</v>
      </c>
      <c r="BG90" s="16" t="e">
        <f t="shared" si="45"/>
        <v>#NUM!</v>
      </c>
      <c r="BH90" s="16" t="e">
        <f t="shared" si="46"/>
        <v>#NUM!</v>
      </c>
      <c r="BI90" s="13" t="s">
        <v>49</v>
      </c>
      <c r="BJ90" s="20" t="e">
        <f>VLOOKUP(B90,prot!A:I,9,FALSE)</f>
        <v>#N/A</v>
      </c>
      <c r="BK90" s="10" t="b">
        <f t="shared" si="25"/>
        <v>1</v>
      </c>
      <c r="BL90" s="9">
        <f t="shared" si="26"/>
        <v>0</v>
      </c>
    </row>
    <row r="91" spans="1:64" ht="14.25" customHeight="1">
      <c r="A91" s="3">
        <v>8</v>
      </c>
      <c r="B91" s="1" t="s">
        <v>36</v>
      </c>
      <c r="C91" s="4">
        <v>1964</v>
      </c>
      <c r="D91" s="19" t="s">
        <v>70</v>
      </c>
      <c r="E91" s="19" t="s">
        <v>70</v>
      </c>
      <c r="F91" s="39" t="s">
        <v>70</v>
      </c>
      <c r="G91" s="39" t="s">
        <v>70</v>
      </c>
      <c r="H91" s="19" t="s">
        <v>70</v>
      </c>
      <c r="I91" s="19" t="s">
        <v>70</v>
      </c>
      <c r="J91" s="19" t="s">
        <v>70</v>
      </c>
      <c r="K91" s="19" t="s">
        <v>70</v>
      </c>
      <c r="L91" s="19" t="s">
        <v>70</v>
      </c>
      <c r="M91" s="19" t="s">
        <v>70</v>
      </c>
      <c r="N91" s="19"/>
      <c r="O91" s="19">
        <v>772.0677068001179</v>
      </c>
      <c r="P91" s="19">
        <v>659.1614814814815</v>
      </c>
      <c r="Q91" s="19">
        <v>852.1483392454047</v>
      </c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"/>
      <c r="AE91" s="19"/>
      <c r="AF91" s="19"/>
      <c r="AG91" s="19"/>
      <c r="AH91" s="19"/>
      <c r="AI91" s="19"/>
      <c r="AJ91" s="19"/>
      <c r="AK91" s="19"/>
      <c r="AL91" s="19"/>
      <c r="AM91" s="19">
        <f>SUM(D91:AL91)</f>
        <v>2283.377527527004</v>
      </c>
      <c r="AN91" s="29">
        <f>SUMIF(AP91:BH91,"&gt;0")</f>
        <v>2283.377527527004</v>
      </c>
      <c r="AO91" s="22">
        <f>IF(BL91=0,"",BL91)</f>
      </c>
      <c r="AP91" s="16">
        <f t="shared" si="28"/>
        <v>852.1483392454047</v>
      </c>
      <c r="AQ91" s="16">
        <f t="shared" si="29"/>
        <v>772.0677068001179</v>
      </c>
      <c r="AR91" s="16">
        <f t="shared" si="30"/>
        <v>659.1614814814815</v>
      </c>
      <c r="AS91" s="16" t="e">
        <f t="shared" si="31"/>
        <v>#NUM!</v>
      </c>
      <c r="AT91" s="16" t="e">
        <f t="shared" si="32"/>
        <v>#NUM!</v>
      </c>
      <c r="AU91" s="16" t="e">
        <f t="shared" si="33"/>
        <v>#NUM!</v>
      </c>
      <c r="AV91" s="16" t="e">
        <f t="shared" si="34"/>
        <v>#NUM!</v>
      </c>
      <c r="AW91" s="16" t="e">
        <f t="shared" si="35"/>
        <v>#NUM!</v>
      </c>
      <c r="AX91" s="16" t="e">
        <f t="shared" si="36"/>
        <v>#NUM!</v>
      </c>
      <c r="AY91" s="16" t="e">
        <f t="shared" si="37"/>
        <v>#NUM!</v>
      </c>
      <c r="AZ91" s="16" t="e">
        <f t="shared" si="38"/>
        <v>#NUM!</v>
      </c>
      <c r="BA91" s="16" t="e">
        <f t="shared" si="39"/>
        <v>#NUM!</v>
      </c>
      <c r="BB91" s="16" t="e">
        <f t="shared" si="40"/>
        <v>#NUM!</v>
      </c>
      <c r="BC91" s="16" t="e">
        <f t="shared" si="41"/>
        <v>#NUM!</v>
      </c>
      <c r="BD91" s="16" t="e">
        <f t="shared" si="42"/>
        <v>#NUM!</v>
      </c>
      <c r="BE91" s="16" t="e">
        <f t="shared" si="43"/>
        <v>#NUM!</v>
      </c>
      <c r="BF91" s="16" t="e">
        <f t="shared" si="44"/>
        <v>#NUM!</v>
      </c>
      <c r="BG91" s="16" t="e">
        <f t="shared" si="45"/>
        <v>#NUM!</v>
      </c>
      <c r="BH91" s="16" t="e">
        <f t="shared" si="46"/>
        <v>#NUM!</v>
      </c>
      <c r="BI91" s="13" t="s">
        <v>49</v>
      </c>
      <c r="BJ91" s="20" t="e">
        <f>VLOOKUP(B91,prot!A:I,9,FALSE)</f>
        <v>#N/A</v>
      </c>
      <c r="BK91" s="10" t="b">
        <f t="shared" si="25"/>
        <v>1</v>
      </c>
      <c r="BL91" s="9">
        <f t="shared" si="26"/>
        <v>0</v>
      </c>
    </row>
    <row r="92" spans="1:64" ht="13.5" customHeight="1">
      <c r="A92" s="3">
        <v>9</v>
      </c>
      <c r="B92" s="4" t="s">
        <v>84</v>
      </c>
      <c r="C92" s="4">
        <v>1972</v>
      </c>
      <c r="D92" s="19" t="s">
        <v>70</v>
      </c>
      <c r="E92" s="19" t="s">
        <v>70</v>
      </c>
      <c r="F92" s="39" t="s">
        <v>70</v>
      </c>
      <c r="G92" s="39" t="s">
        <v>70</v>
      </c>
      <c r="H92" s="19" t="s">
        <v>70</v>
      </c>
      <c r="I92" s="19" t="s">
        <v>70</v>
      </c>
      <c r="J92" s="19" t="s">
        <v>70</v>
      </c>
      <c r="K92" s="19" t="s">
        <v>70</v>
      </c>
      <c r="L92" s="19">
        <v>1069.2914147521165</v>
      </c>
      <c r="M92" s="19">
        <v>1104</v>
      </c>
      <c r="N92" s="19"/>
      <c r="O92" s="19" t="s">
        <v>70</v>
      </c>
      <c r="P92" s="19" t="s">
        <v>70</v>
      </c>
      <c r="Q92" s="19" t="s">
        <v>70</v>
      </c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"/>
      <c r="AE92" s="19"/>
      <c r="AF92" s="19"/>
      <c r="AG92" s="19"/>
      <c r="AH92" s="19"/>
      <c r="AI92" s="19"/>
      <c r="AJ92" s="19"/>
      <c r="AK92" s="19"/>
      <c r="AL92" s="19"/>
      <c r="AM92" s="19">
        <f>SUM(D92:AL92)</f>
        <v>2173.2914147521165</v>
      </c>
      <c r="AN92" s="29">
        <f>SUMIF(AP92:BH92,"&gt;0")</f>
        <v>2173.2914147521165</v>
      </c>
      <c r="AO92" s="22">
        <f>IF(BL92=0,"",BL92)</f>
      </c>
      <c r="AP92" s="16">
        <f t="shared" si="28"/>
        <v>1104</v>
      </c>
      <c r="AQ92" s="16">
        <f t="shared" si="29"/>
        <v>1069.2914147521165</v>
      </c>
      <c r="AR92" s="16" t="e">
        <f t="shared" si="30"/>
        <v>#NUM!</v>
      </c>
      <c r="AS92" s="16" t="e">
        <f t="shared" si="31"/>
        <v>#NUM!</v>
      </c>
      <c r="AT92" s="16" t="e">
        <f t="shared" si="32"/>
        <v>#NUM!</v>
      </c>
      <c r="AU92" s="16" t="e">
        <f t="shared" si="33"/>
        <v>#NUM!</v>
      </c>
      <c r="AV92" s="16" t="e">
        <f t="shared" si="34"/>
        <v>#NUM!</v>
      </c>
      <c r="AW92" s="16" t="e">
        <f t="shared" si="35"/>
        <v>#NUM!</v>
      </c>
      <c r="AX92" s="16" t="e">
        <f t="shared" si="36"/>
        <v>#NUM!</v>
      </c>
      <c r="AY92" s="16" t="e">
        <f t="shared" si="37"/>
        <v>#NUM!</v>
      </c>
      <c r="AZ92" s="16" t="e">
        <f t="shared" si="38"/>
        <v>#NUM!</v>
      </c>
      <c r="BA92" s="16" t="e">
        <f t="shared" si="39"/>
        <v>#NUM!</v>
      </c>
      <c r="BB92" s="16" t="e">
        <f t="shared" si="40"/>
        <v>#NUM!</v>
      </c>
      <c r="BC92" s="16" t="e">
        <f t="shared" si="41"/>
        <v>#NUM!</v>
      </c>
      <c r="BD92" s="16" t="e">
        <f t="shared" si="42"/>
        <v>#NUM!</v>
      </c>
      <c r="BE92" s="16" t="e">
        <f t="shared" si="43"/>
        <v>#NUM!</v>
      </c>
      <c r="BF92" s="16" t="e">
        <f t="shared" si="44"/>
        <v>#NUM!</v>
      </c>
      <c r="BG92" s="16" t="e">
        <f t="shared" si="45"/>
        <v>#NUM!</v>
      </c>
      <c r="BH92" s="16" t="e">
        <f t="shared" si="46"/>
        <v>#NUM!</v>
      </c>
      <c r="BI92" s="13" t="s">
        <v>49</v>
      </c>
      <c r="BJ92" s="20" t="e">
        <f>VLOOKUP(B92,prot!A:I,9,FALSE)</f>
        <v>#N/A</v>
      </c>
      <c r="BK92" s="10" t="b">
        <f t="shared" si="25"/>
        <v>1</v>
      </c>
      <c r="BL92" s="9">
        <f t="shared" si="26"/>
        <v>0</v>
      </c>
    </row>
    <row r="93" spans="1:64" ht="12.75" customHeight="1">
      <c r="A93" s="3">
        <v>10</v>
      </c>
      <c r="B93" s="1" t="s">
        <v>167</v>
      </c>
      <c r="C93" s="1">
        <v>1978</v>
      </c>
      <c r="D93" s="19" t="s">
        <v>70</v>
      </c>
      <c r="E93" s="19" t="s">
        <v>70</v>
      </c>
      <c r="F93" s="39" t="s">
        <v>70</v>
      </c>
      <c r="G93" s="39" t="s">
        <v>70</v>
      </c>
      <c r="H93" s="19" t="s">
        <v>70</v>
      </c>
      <c r="I93" s="19" t="s">
        <v>70</v>
      </c>
      <c r="J93" s="19" t="s">
        <v>70</v>
      </c>
      <c r="K93" s="19" t="s">
        <v>70</v>
      </c>
      <c r="L93" s="19" t="s">
        <v>70</v>
      </c>
      <c r="M93" s="19">
        <v>1034.3547313361867</v>
      </c>
      <c r="N93" s="19"/>
      <c r="O93" s="19">
        <v>849.4519230769233</v>
      </c>
      <c r="P93" s="19" t="s">
        <v>70</v>
      </c>
      <c r="Q93" s="19" t="s">
        <v>70</v>
      </c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"/>
      <c r="AE93" s="19"/>
      <c r="AF93" s="19"/>
      <c r="AG93" s="19"/>
      <c r="AH93" s="19"/>
      <c r="AI93" s="19"/>
      <c r="AJ93" s="19"/>
      <c r="AK93" s="19"/>
      <c r="AL93" s="19"/>
      <c r="AM93" s="19">
        <f>SUM(D93:AL93)</f>
        <v>1883.80665441311</v>
      </c>
      <c r="AN93" s="29">
        <f>SUMIF(AP93:BH93,"&gt;0")</f>
        <v>1883.80665441311</v>
      </c>
      <c r="AO93" s="22">
        <f aca="true" t="shared" si="47" ref="AO93:AO117">IF(BL93=0,"",BL93)</f>
      </c>
      <c r="AP93" s="16">
        <f t="shared" si="28"/>
        <v>1034.3547313361867</v>
      </c>
      <c r="AQ93" s="16">
        <f t="shared" si="29"/>
        <v>849.4519230769233</v>
      </c>
      <c r="AR93" s="16" t="e">
        <f t="shared" si="30"/>
        <v>#NUM!</v>
      </c>
      <c r="AS93" s="16" t="e">
        <f t="shared" si="31"/>
        <v>#NUM!</v>
      </c>
      <c r="AT93" s="16" t="e">
        <f t="shared" si="32"/>
        <v>#NUM!</v>
      </c>
      <c r="AU93" s="16" t="e">
        <f t="shared" si="33"/>
        <v>#NUM!</v>
      </c>
      <c r="AV93" s="16" t="e">
        <f t="shared" si="34"/>
        <v>#NUM!</v>
      </c>
      <c r="AW93" s="16" t="e">
        <f t="shared" si="35"/>
        <v>#NUM!</v>
      </c>
      <c r="AX93" s="16" t="e">
        <f t="shared" si="36"/>
        <v>#NUM!</v>
      </c>
      <c r="AY93" s="16" t="e">
        <f t="shared" si="37"/>
        <v>#NUM!</v>
      </c>
      <c r="AZ93" s="16" t="e">
        <f t="shared" si="38"/>
        <v>#NUM!</v>
      </c>
      <c r="BA93" s="16" t="e">
        <f t="shared" si="39"/>
        <v>#NUM!</v>
      </c>
      <c r="BB93" s="16" t="e">
        <f t="shared" si="40"/>
        <v>#NUM!</v>
      </c>
      <c r="BC93" s="16" t="e">
        <f t="shared" si="41"/>
        <v>#NUM!</v>
      </c>
      <c r="BD93" s="16" t="e">
        <f t="shared" si="42"/>
        <v>#NUM!</v>
      </c>
      <c r="BE93" s="16" t="e">
        <f t="shared" si="43"/>
        <v>#NUM!</v>
      </c>
      <c r="BF93" s="16" t="e">
        <f t="shared" si="44"/>
        <v>#NUM!</v>
      </c>
      <c r="BG93" s="16" t="e">
        <f t="shared" si="45"/>
        <v>#NUM!</v>
      </c>
      <c r="BH93" s="16" t="e">
        <f t="shared" si="46"/>
        <v>#NUM!</v>
      </c>
      <c r="BI93" s="13" t="s">
        <v>49</v>
      </c>
      <c r="BJ93" s="20" t="e">
        <f>VLOOKUP(B93,prot!A:I,9,FALSE)</f>
        <v>#N/A</v>
      </c>
      <c r="BK93" s="10" t="b">
        <f t="shared" si="25"/>
        <v>1</v>
      </c>
      <c r="BL93" s="9">
        <f t="shared" si="26"/>
        <v>0</v>
      </c>
    </row>
    <row r="94" spans="1:64" ht="12.75" customHeight="1">
      <c r="A94" s="3">
        <v>11</v>
      </c>
      <c r="B94" s="1" t="s">
        <v>168</v>
      </c>
      <c r="C94" s="1">
        <v>1981</v>
      </c>
      <c r="D94" s="19" t="s">
        <v>70</v>
      </c>
      <c r="E94" s="19" t="s">
        <v>70</v>
      </c>
      <c r="F94" s="39" t="s">
        <v>70</v>
      </c>
      <c r="G94" s="39" t="s">
        <v>70</v>
      </c>
      <c r="H94" s="19" t="s">
        <v>70</v>
      </c>
      <c r="I94" s="19" t="s">
        <v>70</v>
      </c>
      <c r="J94" s="19" t="s">
        <v>70</v>
      </c>
      <c r="K94" s="19" t="s">
        <v>70</v>
      </c>
      <c r="L94" s="19" t="s">
        <v>70</v>
      </c>
      <c r="M94" s="19" t="s">
        <v>70</v>
      </c>
      <c r="N94" s="19"/>
      <c r="O94" s="19">
        <v>538.9393737508327</v>
      </c>
      <c r="P94" s="19">
        <v>501.28668941979527</v>
      </c>
      <c r="Q94" s="19">
        <v>648.9599514563107</v>
      </c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"/>
      <c r="AE94" s="19"/>
      <c r="AF94" s="19"/>
      <c r="AG94" s="19"/>
      <c r="AH94" s="19"/>
      <c r="AI94" s="19"/>
      <c r="AJ94" s="19"/>
      <c r="AK94" s="19"/>
      <c r="AL94" s="19"/>
      <c r="AM94" s="19">
        <f>SUM(D94:AL94)</f>
        <v>1689.1860146269387</v>
      </c>
      <c r="AN94" s="29">
        <f>SUMIF(AP94:BH94,"&gt;0")</f>
        <v>1689.1860146269387</v>
      </c>
      <c r="AO94" s="22">
        <f t="shared" si="47"/>
      </c>
      <c r="AP94" s="16">
        <f t="shared" si="28"/>
        <v>648.9599514563107</v>
      </c>
      <c r="AQ94" s="16">
        <f t="shared" si="29"/>
        <v>538.9393737508327</v>
      </c>
      <c r="AR94" s="16">
        <f t="shared" si="30"/>
        <v>501.28668941979527</v>
      </c>
      <c r="AS94" s="16" t="e">
        <f t="shared" si="31"/>
        <v>#NUM!</v>
      </c>
      <c r="AT94" s="16" t="e">
        <f t="shared" si="32"/>
        <v>#NUM!</v>
      </c>
      <c r="AU94" s="16" t="e">
        <f t="shared" si="33"/>
        <v>#NUM!</v>
      </c>
      <c r="AV94" s="16" t="e">
        <f t="shared" si="34"/>
        <v>#NUM!</v>
      </c>
      <c r="AW94" s="16" t="e">
        <f t="shared" si="35"/>
        <v>#NUM!</v>
      </c>
      <c r="AX94" s="16" t="e">
        <f t="shared" si="36"/>
        <v>#NUM!</v>
      </c>
      <c r="AY94" s="16" t="e">
        <f t="shared" si="37"/>
        <v>#NUM!</v>
      </c>
      <c r="AZ94" s="16" t="e">
        <f t="shared" si="38"/>
        <v>#NUM!</v>
      </c>
      <c r="BA94" s="16" t="e">
        <f t="shared" si="39"/>
        <v>#NUM!</v>
      </c>
      <c r="BB94" s="16" t="e">
        <f t="shared" si="40"/>
        <v>#NUM!</v>
      </c>
      <c r="BC94" s="16" t="e">
        <f t="shared" si="41"/>
        <v>#NUM!</v>
      </c>
      <c r="BD94" s="16" t="e">
        <f t="shared" si="42"/>
        <v>#NUM!</v>
      </c>
      <c r="BE94" s="16" t="e">
        <f t="shared" si="43"/>
        <v>#NUM!</v>
      </c>
      <c r="BF94" s="16" t="e">
        <f t="shared" si="44"/>
        <v>#NUM!</v>
      </c>
      <c r="BG94" s="16" t="e">
        <f t="shared" si="45"/>
        <v>#NUM!</v>
      </c>
      <c r="BH94" s="16" t="e">
        <f t="shared" si="46"/>
        <v>#NUM!</v>
      </c>
      <c r="BI94" s="13" t="s">
        <v>49</v>
      </c>
      <c r="BJ94" s="20" t="e">
        <f>VLOOKUP(B94,prot!A:I,9,FALSE)</f>
        <v>#N/A</v>
      </c>
      <c r="BK94" s="10" t="b">
        <f t="shared" si="25"/>
        <v>1</v>
      </c>
      <c r="BL94" s="9">
        <f t="shared" si="26"/>
        <v>0</v>
      </c>
    </row>
    <row r="95" spans="1:64" ht="12.75" customHeight="1">
      <c r="A95" s="3">
        <v>12</v>
      </c>
      <c r="B95" s="1" t="s">
        <v>159</v>
      </c>
      <c r="C95" s="1">
        <v>1986</v>
      </c>
      <c r="D95" s="19" t="s">
        <v>70</v>
      </c>
      <c r="E95" s="19" t="s">
        <v>70</v>
      </c>
      <c r="F95" s="39" t="s">
        <v>70</v>
      </c>
      <c r="G95" s="39" t="s">
        <v>70</v>
      </c>
      <c r="H95" s="19" t="s">
        <v>70</v>
      </c>
      <c r="I95" s="19" t="s">
        <v>70</v>
      </c>
      <c r="J95" s="19" t="s">
        <v>70</v>
      </c>
      <c r="K95" s="19" t="s">
        <v>70</v>
      </c>
      <c r="L95" s="19">
        <v>655.3341433778859</v>
      </c>
      <c r="M95" s="19">
        <v>803.3114119922632</v>
      </c>
      <c r="N95" s="19"/>
      <c r="O95" s="19" t="s">
        <v>70</v>
      </c>
      <c r="P95" s="19" t="s">
        <v>70</v>
      </c>
      <c r="Q95" s="19" t="s">
        <v>70</v>
      </c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"/>
      <c r="AE95" s="19"/>
      <c r="AF95" s="19"/>
      <c r="AG95" s="19"/>
      <c r="AH95" s="19"/>
      <c r="AI95" s="19"/>
      <c r="AJ95" s="19"/>
      <c r="AK95" s="19"/>
      <c r="AL95" s="19"/>
      <c r="AM95" s="19">
        <f>SUM(D95:AL95)</f>
        <v>1458.645555370149</v>
      </c>
      <c r="AN95" s="29">
        <f>SUMIF(AP95:BH95,"&gt;0")</f>
        <v>1458.645555370149</v>
      </c>
      <c r="AO95" s="22">
        <f t="shared" si="47"/>
      </c>
      <c r="AP95" s="16">
        <f t="shared" si="28"/>
        <v>803.3114119922632</v>
      </c>
      <c r="AQ95" s="16">
        <f t="shared" si="29"/>
        <v>655.3341433778859</v>
      </c>
      <c r="AR95" s="16" t="e">
        <f t="shared" si="30"/>
        <v>#NUM!</v>
      </c>
      <c r="AS95" s="16" t="e">
        <f t="shared" si="31"/>
        <v>#NUM!</v>
      </c>
      <c r="AT95" s="16" t="e">
        <f t="shared" si="32"/>
        <v>#NUM!</v>
      </c>
      <c r="AU95" s="16" t="e">
        <f t="shared" si="33"/>
        <v>#NUM!</v>
      </c>
      <c r="AV95" s="16" t="e">
        <f t="shared" si="34"/>
        <v>#NUM!</v>
      </c>
      <c r="AW95" s="16" t="e">
        <f t="shared" si="35"/>
        <v>#NUM!</v>
      </c>
      <c r="AX95" s="16" t="e">
        <f t="shared" si="36"/>
        <v>#NUM!</v>
      </c>
      <c r="AY95" s="16" t="e">
        <f t="shared" si="37"/>
        <v>#NUM!</v>
      </c>
      <c r="AZ95" s="16" t="e">
        <f t="shared" si="38"/>
        <v>#NUM!</v>
      </c>
      <c r="BA95" s="16" t="e">
        <f t="shared" si="39"/>
        <v>#NUM!</v>
      </c>
      <c r="BB95" s="16" t="e">
        <f t="shared" si="40"/>
        <v>#NUM!</v>
      </c>
      <c r="BC95" s="16" t="e">
        <f t="shared" si="41"/>
        <v>#NUM!</v>
      </c>
      <c r="BD95" s="16" t="e">
        <f t="shared" si="42"/>
        <v>#NUM!</v>
      </c>
      <c r="BE95" s="16" t="e">
        <f t="shared" si="43"/>
        <v>#NUM!</v>
      </c>
      <c r="BF95" s="16" t="e">
        <f t="shared" si="44"/>
        <v>#NUM!</v>
      </c>
      <c r="BG95" s="16" t="e">
        <f t="shared" si="45"/>
        <v>#NUM!</v>
      </c>
      <c r="BH95" s="16" t="e">
        <f t="shared" si="46"/>
        <v>#NUM!</v>
      </c>
      <c r="BI95" s="13" t="s">
        <v>49</v>
      </c>
      <c r="BJ95" s="20" t="e">
        <f>VLOOKUP(B95,prot!A:I,9,FALSE)</f>
        <v>#N/A</v>
      </c>
      <c r="BK95" s="10" t="b">
        <f t="shared" si="25"/>
        <v>1</v>
      </c>
      <c r="BL95" s="9">
        <f t="shared" si="26"/>
        <v>0</v>
      </c>
    </row>
    <row r="96" spans="1:64" ht="12.75">
      <c r="A96" s="3">
        <v>13</v>
      </c>
      <c r="B96" s="1" t="s">
        <v>115</v>
      </c>
      <c r="C96" s="1">
        <v>1975</v>
      </c>
      <c r="D96" s="19" t="s">
        <v>70</v>
      </c>
      <c r="E96" s="19" t="s">
        <v>70</v>
      </c>
      <c r="F96" s="39" t="s">
        <v>70</v>
      </c>
      <c r="G96" s="39" t="s">
        <v>70</v>
      </c>
      <c r="H96" s="19" t="s">
        <v>70</v>
      </c>
      <c r="I96" s="19" t="s">
        <v>70</v>
      </c>
      <c r="J96" s="19" t="s">
        <v>70</v>
      </c>
      <c r="K96" s="19" t="s">
        <v>70</v>
      </c>
      <c r="L96" s="19">
        <v>716.1258278145696</v>
      </c>
      <c r="M96" s="19">
        <v>707.6099426386236</v>
      </c>
      <c r="N96" s="19"/>
      <c r="O96" s="19" t="s">
        <v>70</v>
      </c>
      <c r="P96" s="19" t="s">
        <v>70</v>
      </c>
      <c r="Q96" s="19" t="s">
        <v>70</v>
      </c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"/>
      <c r="AE96" s="19"/>
      <c r="AF96" s="19"/>
      <c r="AG96" s="19"/>
      <c r="AH96" s="19"/>
      <c r="AI96" s="19"/>
      <c r="AJ96" s="19"/>
      <c r="AK96" s="19"/>
      <c r="AL96" s="19"/>
      <c r="AM96" s="19">
        <f>SUM(D96:AL96)</f>
        <v>1423.7357704531933</v>
      </c>
      <c r="AN96" s="29">
        <f>SUMIF(AP96:BH96,"&gt;0")</f>
        <v>1423.7357704531933</v>
      </c>
      <c r="AO96" s="22">
        <f t="shared" si="47"/>
      </c>
      <c r="AP96" s="16">
        <f t="shared" si="28"/>
        <v>716.1258278145696</v>
      </c>
      <c r="AQ96" s="16">
        <f t="shared" si="29"/>
        <v>707.6099426386236</v>
      </c>
      <c r="AR96" s="16" t="e">
        <f t="shared" si="30"/>
        <v>#NUM!</v>
      </c>
      <c r="AS96" s="16" t="e">
        <f t="shared" si="31"/>
        <v>#NUM!</v>
      </c>
      <c r="AT96" s="16" t="e">
        <f t="shared" si="32"/>
        <v>#NUM!</v>
      </c>
      <c r="AU96" s="16" t="e">
        <f t="shared" si="33"/>
        <v>#NUM!</v>
      </c>
      <c r="AV96" s="16" t="e">
        <f t="shared" si="34"/>
        <v>#NUM!</v>
      </c>
      <c r="AW96" s="16" t="e">
        <f t="shared" si="35"/>
        <v>#NUM!</v>
      </c>
      <c r="AX96" s="16" t="e">
        <f t="shared" si="36"/>
        <v>#NUM!</v>
      </c>
      <c r="AY96" s="16" t="e">
        <f t="shared" si="37"/>
        <v>#NUM!</v>
      </c>
      <c r="AZ96" s="16" t="e">
        <f t="shared" si="38"/>
        <v>#NUM!</v>
      </c>
      <c r="BA96" s="16" t="e">
        <f t="shared" si="39"/>
        <v>#NUM!</v>
      </c>
      <c r="BB96" s="16" t="e">
        <f t="shared" si="40"/>
        <v>#NUM!</v>
      </c>
      <c r="BC96" s="16" t="e">
        <f t="shared" si="41"/>
        <v>#NUM!</v>
      </c>
      <c r="BD96" s="16" t="e">
        <f t="shared" si="42"/>
        <v>#NUM!</v>
      </c>
      <c r="BE96" s="16" t="e">
        <f t="shared" si="43"/>
        <v>#NUM!</v>
      </c>
      <c r="BF96" s="16" t="e">
        <f t="shared" si="44"/>
        <v>#NUM!</v>
      </c>
      <c r="BG96" s="16" t="e">
        <f t="shared" si="45"/>
        <v>#NUM!</v>
      </c>
      <c r="BH96" s="16" t="e">
        <f t="shared" si="46"/>
        <v>#NUM!</v>
      </c>
      <c r="BI96" s="13" t="s">
        <v>49</v>
      </c>
      <c r="BJ96" s="20" t="e">
        <f>VLOOKUP(B96,prot!A:I,9,FALSE)</f>
        <v>#N/A</v>
      </c>
      <c r="BK96" s="10" t="b">
        <f t="shared" si="25"/>
        <v>1</v>
      </c>
      <c r="BL96" s="9">
        <f t="shared" si="26"/>
        <v>0</v>
      </c>
    </row>
    <row r="97" spans="1:64" ht="12.75" customHeight="1">
      <c r="A97" s="3">
        <v>14</v>
      </c>
      <c r="B97" s="53" t="s">
        <v>171</v>
      </c>
      <c r="C97">
        <v>1985</v>
      </c>
      <c r="D97" s="19"/>
      <c r="E97" s="19"/>
      <c r="F97" s="39"/>
      <c r="G97" s="39"/>
      <c r="H97" s="19"/>
      <c r="I97" s="19"/>
      <c r="J97" s="19"/>
      <c r="K97" s="19"/>
      <c r="L97" s="19"/>
      <c r="M97" s="19"/>
      <c r="N97" s="19"/>
      <c r="O97" s="19"/>
      <c r="P97" s="19">
        <v>496.2611905135856</v>
      </c>
      <c r="Q97" s="19">
        <v>663.7116564417175</v>
      </c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"/>
      <c r="AE97" s="19"/>
      <c r="AF97" s="19"/>
      <c r="AG97" s="19"/>
      <c r="AH97" s="19"/>
      <c r="AI97" s="19"/>
      <c r="AJ97" s="19"/>
      <c r="AK97" s="19"/>
      <c r="AL97" s="19"/>
      <c r="AM97" s="19">
        <f>SUM(D97:AL97)</f>
        <v>1159.972846955303</v>
      </c>
      <c r="AN97" s="29">
        <f>SUMIF(AP97:BH97,"&gt;0")</f>
        <v>1159.972846955303</v>
      </c>
      <c r="AO97" s="22">
        <f t="shared" si="47"/>
      </c>
      <c r="AP97" s="16">
        <f t="shared" si="28"/>
        <v>663.7116564417175</v>
      </c>
      <c r="AQ97" s="16">
        <f t="shared" si="29"/>
        <v>496.2611905135856</v>
      </c>
      <c r="AR97" s="16" t="e">
        <f t="shared" si="30"/>
        <v>#NUM!</v>
      </c>
      <c r="AS97" s="16" t="e">
        <f t="shared" si="31"/>
        <v>#NUM!</v>
      </c>
      <c r="AT97" s="16" t="e">
        <f t="shared" si="32"/>
        <v>#NUM!</v>
      </c>
      <c r="AU97" s="16" t="e">
        <f t="shared" si="33"/>
        <v>#NUM!</v>
      </c>
      <c r="AV97" s="16" t="e">
        <f t="shared" si="34"/>
        <v>#NUM!</v>
      </c>
      <c r="AW97" s="16" t="e">
        <f t="shared" si="35"/>
        <v>#NUM!</v>
      </c>
      <c r="AX97" s="16" t="e">
        <f t="shared" si="36"/>
        <v>#NUM!</v>
      </c>
      <c r="AY97" s="16" t="e">
        <f t="shared" si="37"/>
        <v>#NUM!</v>
      </c>
      <c r="AZ97" s="16" t="e">
        <f t="shared" si="38"/>
        <v>#NUM!</v>
      </c>
      <c r="BA97" s="16" t="e">
        <f t="shared" si="39"/>
        <v>#NUM!</v>
      </c>
      <c r="BB97" s="16" t="e">
        <f t="shared" si="40"/>
        <v>#NUM!</v>
      </c>
      <c r="BC97" s="16" t="e">
        <f t="shared" si="41"/>
        <v>#NUM!</v>
      </c>
      <c r="BD97" s="16" t="e">
        <f t="shared" si="42"/>
        <v>#NUM!</v>
      </c>
      <c r="BE97" s="16" t="e">
        <f t="shared" si="43"/>
        <v>#NUM!</v>
      </c>
      <c r="BF97" s="16" t="e">
        <f t="shared" si="44"/>
        <v>#NUM!</v>
      </c>
      <c r="BG97" s="16" t="e">
        <f t="shared" si="45"/>
        <v>#NUM!</v>
      </c>
      <c r="BH97" s="16" t="e">
        <f t="shared" si="46"/>
        <v>#NUM!</v>
      </c>
      <c r="BI97" s="13" t="s">
        <v>49</v>
      </c>
      <c r="BJ97" s="20" t="e">
        <f>VLOOKUP(B97,prot!A:I,9,FALSE)</f>
        <v>#N/A</v>
      </c>
      <c r="BK97" s="10" t="b">
        <f t="shared" si="25"/>
        <v>1</v>
      </c>
      <c r="BL97" s="9">
        <f t="shared" si="26"/>
        <v>0</v>
      </c>
    </row>
    <row r="98" spans="1:64" ht="12.75">
      <c r="A98" s="3">
        <v>15</v>
      </c>
      <c r="B98" s="1" t="s">
        <v>169</v>
      </c>
      <c r="C98" s="2">
        <v>1975</v>
      </c>
      <c r="D98" s="19" t="s">
        <v>70</v>
      </c>
      <c r="E98" s="19" t="s">
        <v>70</v>
      </c>
      <c r="F98" s="39" t="s">
        <v>70</v>
      </c>
      <c r="G98" s="39" t="s">
        <v>70</v>
      </c>
      <c r="H98" s="19" t="s">
        <v>70</v>
      </c>
      <c r="I98" s="19" t="s">
        <v>70</v>
      </c>
      <c r="J98" s="19" t="s">
        <v>70</v>
      </c>
      <c r="K98" s="19" t="s">
        <v>70</v>
      </c>
      <c r="L98" s="19" t="s">
        <v>70</v>
      </c>
      <c r="M98" s="19" t="s">
        <v>70</v>
      </c>
      <c r="N98" s="19"/>
      <c r="O98" s="19">
        <v>495.8837391987432</v>
      </c>
      <c r="P98" s="19">
        <v>663.2550798974157</v>
      </c>
      <c r="Q98" s="19" t="s">
        <v>70</v>
      </c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"/>
      <c r="AE98" s="19"/>
      <c r="AF98" s="19"/>
      <c r="AG98" s="19"/>
      <c r="AH98" s="19"/>
      <c r="AI98" s="19"/>
      <c r="AJ98" s="19"/>
      <c r="AK98" s="19"/>
      <c r="AL98" s="19"/>
      <c r="AM98" s="19">
        <f>SUM(D98:AL98)</f>
        <v>1159.1388190961588</v>
      </c>
      <c r="AN98" s="29">
        <f>SUMIF(AP98:BH98,"&gt;0")</f>
        <v>1159.1388190961588</v>
      </c>
      <c r="AO98" s="22">
        <f t="shared" si="47"/>
      </c>
      <c r="AP98" s="16">
        <f t="shared" si="28"/>
        <v>663.2550798974157</v>
      </c>
      <c r="AQ98" s="16">
        <f t="shared" si="29"/>
        <v>495.8837391987432</v>
      </c>
      <c r="AR98" s="16" t="e">
        <f t="shared" si="30"/>
        <v>#NUM!</v>
      </c>
      <c r="AS98" s="16" t="e">
        <f t="shared" si="31"/>
        <v>#NUM!</v>
      </c>
      <c r="AT98" s="16" t="e">
        <f t="shared" si="32"/>
        <v>#NUM!</v>
      </c>
      <c r="AU98" s="16" t="e">
        <f t="shared" si="33"/>
        <v>#NUM!</v>
      </c>
      <c r="AV98" s="16" t="e">
        <f t="shared" si="34"/>
        <v>#NUM!</v>
      </c>
      <c r="AW98" s="16" t="e">
        <f t="shared" si="35"/>
        <v>#NUM!</v>
      </c>
      <c r="AX98" s="16" t="e">
        <f t="shared" si="36"/>
        <v>#NUM!</v>
      </c>
      <c r="AY98" s="16" t="e">
        <f t="shared" si="37"/>
        <v>#NUM!</v>
      </c>
      <c r="AZ98" s="16" t="e">
        <f t="shared" si="38"/>
        <v>#NUM!</v>
      </c>
      <c r="BA98" s="16" t="e">
        <f t="shared" si="39"/>
        <v>#NUM!</v>
      </c>
      <c r="BB98" s="16" t="e">
        <f t="shared" si="40"/>
        <v>#NUM!</v>
      </c>
      <c r="BC98" s="16" t="e">
        <f t="shared" si="41"/>
        <v>#NUM!</v>
      </c>
      <c r="BD98" s="16" t="e">
        <f t="shared" si="42"/>
        <v>#NUM!</v>
      </c>
      <c r="BE98" s="16" t="e">
        <f t="shared" si="43"/>
        <v>#NUM!</v>
      </c>
      <c r="BF98" s="16" t="e">
        <f t="shared" si="44"/>
        <v>#NUM!</v>
      </c>
      <c r="BG98" s="16" t="e">
        <f t="shared" si="45"/>
        <v>#NUM!</v>
      </c>
      <c r="BH98" s="16" t="e">
        <f t="shared" si="46"/>
        <v>#NUM!</v>
      </c>
      <c r="BI98" s="13" t="s">
        <v>49</v>
      </c>
      <c r="BJ98" s="20" t="e">
        <f>VLOOKUP(B98,prot!A:I,9,FALSE)</f>
        <v>#N/A</v>
      </c>
      <c r="BK98" s="10" t="b">
        <f t="shared" si="25"/>
        <v>1</v>
      </c>
      <c r="BL98" s="9">
        <f t="shared" si="26"/>
        <v>0</v>
      </c>
    </row>
    <row r="99" spans="1:64" ht="12.75">
      <c r="A99" s="3">
        <v>16</v>
      </c>
      <c r="B99" s="1" t="s">
        <v>158</v>
      </c>
      <c r="C99" s="53">
        <v>1975</v>
      </c>
      <c r="D99" s="19" t="s">
        <v>70</v>
      </c>
      <c r="E99" s="19" t="s">
        <v>70</v>
      </c>
      <c r="F99" s="39" t="s">
        <v>70</v>
      </c>
      <c r="G99" s="39" t="s">
        <v>70</v>
      </c>
      <c r="H99" s="19" t="s">
        <v>70</v>
      </c>
      <c r="I99" s="19" t="s">
        <v>70</v>
      </c>
      <c r="J99" s="19" t="s">
        <v>70</v>
      </c>
      <c r="K99" s="19" t="s">
        <v>70</v>
      </c>
      <c r="L99" s="19">
        <v>800.2590194264571</v>
      </c>
      <c r="M99" s="19" t="s">
        <v>70</v>
      </c>
      <c r="N99" s="19"/>
      <c r="O99" s="19" t="s">
        <v>70</v>
      </c>
      <c r="P99" s="19" t="s">
        <v>70</v>
      </c>
      <c r="Q99" s="19" t="s">
        <v>70</v>
      </c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"/>
      <c r="AE99" s="19"/>
      <c r="AF99" s="19"/>
      <c r="AG99" s="19"/>
      <c r="AH99" s="19"/>
      <c r="AI99" s="19"/>
      <c r="AJ99" s="19"/>
      <c r="AK99" s="19"/>
      <c r="AL99" s="19"/>
      <c r="AM99" s="19">
        <f>SUM(D99:AL99)</f>
        <v>800.2590194264571</v>
      </c>
      <c r="AN99" s="29">
        <f>SUMIF(AP99:BH99,"&gt;0")</f>
        <v>800.2590194264571</v>
      </c>
      <c r="AO99" s="22">
        <f t="shared" si="47"/>
      </c>
      <c r="AP99" s="16">
        <f t="shared" si="28"/>
        <v>800.2590194264571</v>
      </c>
      <c r="AQ99" s="16" t="e">
        <f t="shared" si="29"/>
        <v>#NUM!</v>
      </c>
      <c r="AR99" s="16" t="e">
        <f t="shared" si="30"/>
        <v>#NUM!</v>
      </c>
      <c r="AS99" s="16" t="e">
        <f t="shared" si="31"/>
        <v>#NUM!</v>
      </c>
      <c r="AT99" s="16" t="e">
        <f t="shared" si="32"/>
        <v>#NUM!</v>
      </c>
      <c r="AU99" s="16" t="e">
        <f t="shared" si="33"/>
        <v>#NUM!</v>
      </c>
      <c r="AV99" s="16" t="e">
        <f t="shared" si="34"/>
        <v>#NUM!</v>
      </c>
      <c r="AW99" s="16" t="e">
        <f t="shared" si="35"/>
        <v>#NUM!</v>
      </c>
      <c r="AX99" s="16" t="e">
        <f t="shared" si="36"/>
        <v>#NUM!</v>
      </c>
      <c r="AY99" s="16" t="e">
        <f t="shared" si="37"/>
        <v>#NUM!</v>
      </c>
      <c r="AZ99" s="16" t="e">
        <f t="shared" si="38"/>
        <v>#NUM!</v>
      </c>
      <c r="BA99" s="16" t="e">
        <f t="shared" si="39"/>
        <v>#NUM!</v>
      </c>
      <c r="BB99" s="16" t="e">
        <f t="shared" si="40"/>
        <v>#NUM!</v>
      </c>
      <c r="BC99" s="16" t="e">
        <f t="shared" si="41"/>
        <v>#NUM!</v>
      </c>
      <c r="BD99" s="16" t="e">
        <f t="shared" si="42"/>
        <v>#NUM!</v>
      </c>
      <c r="BE99" s="16" t="e">
        <f t="shared" si="43"/>
        <v>#NUM!</v>
      </c>
      <c r="BF99" s="16" t="e">
        <f t="shared" si="44"/>
        <v>#NUM!</v>
      </c>
      <c r="BG99" s="16" t="e">
        <f t="shared" si="45"/>
        <v>#NUM!</v>
      </c>
      <c r="BH99" s="16" t="e">
        <f t="shared" si="46"/>
        <v>#NUM!</v>
      </c>
      <c r="BI99" s="13" t="s">
        <v>49</v>
      </c>
      <c r="BJ99" s="20" t="e">
        <f>VLOOKUP(B99,prot!A:I,9,FALSE)</f>
        <v>#N/A</v>
      </c>
      <c r="BK99" s="10" t="b">
        <f t="shared" si="25"/>
        <v>1</v>
      </c>
      <c r="BL99" s="9">
        <f t="shared" si="26"/>
        <v>0</v>
      </c>
    </row>
    <row r="100" spans="1:64" ht="12.75">
      <c r="A100" s="3">
        <v>17</v>
      </c>
      <c r="B100" s="1" t="s">
        <v>98</v>
      </c>
      <c r="C100" s="53">
        <v>1984</v>
      </c>
      <c r="D100" s="19" t="s">
        <v>70</v>
      </c>
      <c r="E100" s="19" t="s">
        <v>70</v>
      </c>
      <c r="F100" s="39" t="s">
        <v>70</v>
      </c>
      <c r="G100" s="39" t="s">
        <v>70</v>
      </c>
      <c r="H100" s="19" t="s">
        <v>70</v>
      </c>
      <c r="I100" s="19" t="s">
        <v>70</v>
      </c>
      <c r="J100" s="19" t="s">
        <v>70</v>
      </c>
      <c r="K100" s="19" t="s">
        <v>70</v>
      </c>
      <c r="L100" s="19">
        <v>691.2182741116752</v>
      </c>
      <c r="M100" s="19" t="s">
        <v>70</v>
      </c>
      <c r="N100" s="19"/>
      <c r="O100" s="19" t="s">
        <v>70</v>
      </c>
      <c r="P100" s="19" t="s">
        <v>70</v>
      </c>
      <c r="Q100" s="19" t="s">
        <v>70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"/>
      <c r="AE100" s="19"/>
      <c r="AF100" s="19"/>
      <c r="AG100" s="19"/>
      <c r="AH100" s="19"/>
      <c r="AI100" s="19"/>
      <c r="AJ100" s="19"/>
      <c r="AK100" s="19"/>
      <c r="AL100" s="19"/>
      <c r="AM100" s="19">
        <f>SUM(D100:AL100)</f>
        <v>691.2182741116752</v>
      </c>
      <c r="AN100" s="29">
        <f>SUMIF(AP100:BH100,"&gt;0")</f>
        <v>691.2182741116752</v>
      </c>
      <c r="AO100" s="22">
        <f>IF(BL100=0,"",BL100)</f>
      </c>
      <c r="AP100" s="16">
        <f t="shared" si="28"/>
        <v>691.2182741116752</v>
      </c>
      <c r="AQ100" s="16" t="e">
        <f t="shared" si="29"/>
        <v>#NUM!</v>
      </c>
      <c r="AR100" s="16" t="e">
        <f t="shared" si="30"/>
        <v>#NUM!</v>
      </c>
      <c r="AS100" s="16" t="e">
        <f t="shared" si="31"/>
        <v>#NUM!</v>
      </c>
      <c r="AT100" s="16" t="e">
        <f t="shared" si="32"/>
        <v>#NUM!</v>
      </c>
      <c r="AU100" s="16" t="e">
        <f t="shared" si="33"/>
        <v>#NUM!</v>
      </c>
      <c r="AV100" s="16" t="e">
        <f t="shared" si="34"/>
        <v>#NUM!</v>
      </c>
      <c r="AW100" s="16" t="e">
        <f t="shared" si="35"/>
        <v>#NUM!</v>
      </c>
      <c r="AX100" s="16" t="e">
        <f t="shared" si="36"/>
        <v>#NUM!</v>
      </c>
      <c r="AY100" s="16" t="e">
        <f t="shared" si="37"/>
        <v>#NUM!</v>
      </c>
      <c r="AZ100" s="16" t="e">
        <f t="shared" si="38"/>
        <v>#NUM!</v>
      </c>
      <c r="BA100" s="16" t="e">
        <f t="shared" si="39"/>
        <v>#NUM!</v>
      </c>
      <c r="BB100" s="16" t="e">
        <f t="shared" si="40"/>
        <v>#NUM!</v>
      </c>
      <c r="BC100" s="16" t="e">
        <f t="shared" si="41"/>
        <v>#NUM!</v>
      </c>
      <c r="BD100" s="16" t="e">
        <f t="shared" si="42"/>
        <v>#NUM!</v>
      </c>
      <c r="BE100" s="16" t="e">
        <f t="shared" si="43"/>
        <v>#NUM!</v>
      </c>
      <c r="BF100" s="16" t="e">
        <f t="shared" si="44"/>
        <v>#NUM!</v>
      </c>
      <c r="BG100" s="16" t="e">
        <f t="shared" si="45"/>
        <v>#NUM!</v>
      </c>
      <c r="BH100" s="16" t="e">
        <f t="shared" si="46"/>
        <v>#NUM!</v>
      </c>
      <c r="BI100" s="13" t="s">
        <v>49</v>
      </c>
      <c r="BJ100" s="20" t="e">
        <f>VLOOKUP(B100,prot!A:I,9,FALSE)</f>
        <v>#N/A</v>
      </c>
      <c r="BK100" s="10" t="b">
        <f>ISERROR(BJ100)</f>
        <v>1</v>
      </c>
      <c r="BL100" s="9">
        <f>IF(BK100,0,BJ100)</f>
        <v>0</v>
      </c>
    </row>
    <row r="101" spans="1:64" ht="12.75">
      <c r="A101" s="3">
        <v>18</v>
      </c>
      <c r="B101" s="1" t="s">
        <v>160</v>
      </c>
      <c r="C101">
        <v>1988</v>
      </c>
      <c r="D101" s="19" t="s">
        <v>70</v>
      </c>
      <c r="E101" s="19" t="s">
        <v>70</v>
      </c>
      <c r="F101" s="39" t="s">
        <v>70</v>
      </c>
      <c r="G101" s="39" t="s">
        <v>70</v>
      </c>
      <c r="H101" s="19" t="s">
        <v>70</v>
      </c>
      <c r="I101" s="19" t="s">
        <v>70</v>
      </c>
      <c r="J101" s="19" t="s">
        <v>70</v>
      </c>
      <c r="K101" s="19" t="s">
        <v>70</v>
      </c>
      <c r="L101" s="19">
        <v>635.4621182070608</v>
      </c>
      <c r="M101" s="19" t="s">
        <v>70</v>
      </c>
      <c r="N101" s="19"/>
      <c r="O101" s="19" t="s">
        <v>70</v>
      </c>
      <c r="P101" s="19" t="s">
        <v>70</v>
      </c>
      <c r="Q101" s="19" t="s">
        <v>70</v>
      </c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"/>
      <c r="AE101" s="19"/>
      <c r="AF101" s="19"/>
      <c r="AG101" s="19"/>
      <c r="AH101" s="19"/>
      <c r="AI101" s="19"/>
      <c r="AJ101" s="19"/>
      <c r="AK101" s="19"/>
      <c r="AL101" s="19"/>
      <c r="AM101" s="19">
        <f>SUM(D101:AL101)</f>
        <v>635.4621182070608</v>
      </c>
      <c r="AN101" s="29">
        <f>SUMIF(AP101:BH101,"&gt;0")</f>
        <v>635.4621182070608</v>
      </c>
      <c r="AO101" s="22">
        <f>IF(BL101=0,"",BL101)</f>
      </c>
      <c r="AP101" s="16">
        <f t="shared" si="28"/>
        <v>635.4621182070608</v>
      </c>
      <c r="AQ101" s="16" t="e">
        <f t="shared" si="29"/>
        <v>#NUM!</v>
      </c>
      <c r="AR101" s="16" t="e">
        <f t="shared" si="30"/>
        <v>#NUM!</v>
      </c>
      <c r="AS101" s="16" t="e">
        <f t="shared" si="31"/>
        <v>#NUM!</v>
      </c>
      <c r="AT101" s="16" t="e">
        <f t="shared" si="32"/>
        <v>#NUM!</v>
      </c>
      <c r="AU101" s="16" t="e">
        <f t="shared" si="33"/>
        <v>#NUM!</v>
      </c>
      <c r="AV101" s="16" t="e">
        <f t="shared" si="34"/>
        <v>#NUM!</v>
      </c>
      <c r="AW101" s="16" t="e">
        <f t="shared" si="35"/>
        <v>#NUM!</v>
      </c>
      <c r="AX101" s="16" t="e">
        <f t="shared" si="36"/>
        <v>#NUM!</v>
      </c>
      <c r="AY101" s="16" t="e">
        <f t="shared" si="37"/>
        <v>#NUM!</v>
      </c>
      <c r="AZ101" s="16" t="e">
        <f t="shared" si="38"/>
        <v>#NUM!</v>
      </c>
      <c r="BA101" s="16" t="e">
        <f t="shared" si="39"/>
        <v>#NUM!</v>
      </c>
      <c r="BB101" s="16" t="e">
        <f t="shared" si="40"/>
        <v>#NUM!</v>
      </c>
      <c r="BC101" s="16" t="e">
        <f t="shared" si="41"/>
        <v>#NUM!</v>
      </c>
      <c r="BD101" s="16" t="e">
        <f t="shared" si="42"/>
        <v>#NUM!</v>
      </c>
      <c r="BE101" s="16" t="e">
        <f t="shared" si="43"/>
        <v>#NUM!</v>
      </c>
      <c r="BF101" s="16" t="e">
        <f t="shared" si="44"/>
        <v>#NUM!</v>
      </c>
      <c r="BG101" s="16" t="e">
        <f t="shared" si="45"/>
        <v>#NUM!</v>
      </c>
      <c r="BH101" s="16" t="e">
        <f t="shared" si="46"/>
        <v>#NUM!</v>
      </c>
      <c r="BI101" s="13" t="s">
        <v>49</v>
      </c>
      <c r="BJ101" s="20" t="e">
        <f>VLOOKUP(B101,prot!A:I,9,FALSE)</f>
        <v>#N/A</v>
      </c>
      <c r="BK101" s="10" t="b">
        <f>ISERROR(BJ101)</f>
        <v>1</v>
      </c>
      <c r="BL101" s="9">
        <f>IF(BK101,0,BJ101)</f>
        <v>0</v>
      </c>
    </row>
    <row r="102" spans="1:64" ht="12.75" customHeight="1">
      <c r="A102" s="3">
        <v>19</v>
      </c>
      <c r="B102" s="1" t="s">
        <v>151</v>
      </c>
      <c r="C102" s="53">
        <v>1987</v>
      </c>
      <c r="D102" s="19" t="s">
        <v>70</v>
      </c>
      <c r="E102" s="19" t="s">
        <v>70</v>
      </c>
      <c r="F102" s="39" t="s">
        <v>70</v>
      </c>
      <c r="G102" s="39" t="s">
        <v>70</v>
      </c>
      <c r="H102" s="19">
        <v>265.8912864211104</v>
      </c>
      <c r="I102" s="19" t="s">
        <v>70</v>
      </c>
      <c r="J102" s="19" t="s">
        <v>70</v>
      </c>
      <c r="K102" s="19" t="s">
        <v>70</v>
      </c>
      <c r="L102" s="19" t="s">
        <v>70</v>
      </c>
      <c r="M102" s="19" t="s">
        <v>70</v>
      </c>
      <c r="N102" s="19"/>
      <c r="O102" s="19" t="s">
        <v>70</v>
      </c>
      <c r="P102" s="19" t="s">
        <v>70</v>
      </c>
      <c r="Q102" s="19" t="s">
        <v>70</v>
      </c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"/>
      <c r="AE102" s="19"/>
      <c r="AF102" s="19"/>
      <c r="AG102" s="19"/>
      <c r="AH102" s="19"/>
      <c r="AI102" s="19"/>
      <c r="AJ102" s="19"/>
      <c r="AK102" s="19"/>
      <c r="AL102" s="19"/>
      <c r="AM102" s="19">
        <f>SUM(D102:AL102)</f>
        <v>265.8912864211104</v>
      </c>
      <c r="AN102" s="29">
        <f>SUMIF(AP102:BH102,"&gt;0")</f>
        <v>265.8912864211104</v>
      </c>
      <c r="AO102" s="22">
        <f t="shared" si="47"/>
      </c>
      <c r="AP102" s="16">
        <f t="shared" si="28"/>
        <v>265.8912864211104</v>
      </c>
      <c r="AQ102" s="16" t="e">
        <f t="shared" si="29"/>
        <v>#NUM!</v>
      </c>
      <c r="AR102" s="16" t="e">
        <f t="shared" si="30"/>
        <v>#NUM!</v>
      </c>
      <c r="AS102" s="16" t="e">
        <f t="shared" si="31"/>
        <v>#NUM!</v>
      </c>
      <c r="AT102" s="16" t="e">
        <f t="shared" si="32"/>
        <v>#NUM!</v>
      </c>
      <c r="AU102" s="16" t="e">
        <f t="shared" si="33"/>
        <v>#NUM!</v>
      </c>
      <c r="AV102" s="16" t="e">
        <f t="shared" si="34"/>
        <v>#NUM!</v>
      </c>
      <c r="AW102" s="16" t="e">
        <f t="shared" si="35"/>
        <v>#NUM!</v>
      </c>
      <c r="AX102" s="16" t="e">
        <f t="shared" si="36"/>
        <v>#NUM!</v>
      </c>
      <c r="AY102" s="16" t="e">
        <f t="shared" si="37"/>
        <v>#NUM!</v>
      </c>
      <c r="AZ102" s="16" t="e">
        <f t="shared" si="38"/>
        <v>#NUM!</v>
      </c>
      <c r="BA102" s="16" t="e">
        <f t="shared" si="39"/>
        <v>#NUM!</v>
      </c>
      <c r="BB102" s="16" t="e">
        <f t="shared" si="40"/>
        <v>#NUM!</v>
      </c>
      <c r="BC102" s="16" t="e">
        <f t="shared" si="41"/>
        <v>#NUM!</v>
      </c>
      <c r="BD102" s="16" t="e">
        <f t="shared" si="42"/>
        <v>#NUM!</v>
      </c>
      <c r="BE102" s="16" t="e">
        <f t="shared" si="43"/>
        <v>#NUM!</v>
      </c>
      <c r="BF102" s="16" t="e">
        <f t="shared" si="44"/>
        <v>#NUM!</v>
      </c>
      <c r="BG102" s="16" t="e">
        <f t="shared" si="45"/>
        <v>#NUM!</v>
      </c>
      <c r="BH102" s="16" t="e">
        <f t="shared" si="46"/>
        <v>#NUM!</v>
      </c>
      <c r="BI102" s="13" t="s">
        <v>49</v>
      </c>
      <c r="BJ102" s="20" t="e">
        <f>VLOOKUP(B102,prot!A:I,9,FALSE)</f>
        <v>#N/A</v>
      </c>
      <c r="BK102" s="10" t="b">
        <f t="shared" si="25"/>
        <v>1</v>
      </c>
      <c r="BL102" s="9">
        <f t="shared" si="26"/>
        <v>0</v>
      </c>
    </row>
    <row r="103" spans="1:256" ht="12.75" customHeight="1">
      <c r="A103" s="3"/>
      <c r="B103" s="58" t="s">
        <v>68</v>
      </c>
      <c r="C103" s="59"/>
      <c r="D103" s="19"/>
      <c r="E103" s="19"/>
      <c r="F103" s="39"/>
      <c r="G103" s="3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"/>
      <c r="AE103" s="19"/>
      <c r="AF103" s="19"/>
      <c r="AG103" s="19"/>
      <c r="AH103" s="19"/>
      <c r="AI103" s="19"/>
      <c r="AJ103" s="19"/>
      <c r="AK103" s="19"/>
      <c r="AL103" s="19"/>
      <c r="AM103" s="19">
        <f>SUM(D103:AL103)</f>
        <v>0</v>
      </c>
      <c r="AN103" s="29">
        <f>SUMIF(AP103:BH103,"&gt;0")</f>
        <v>0</v>
      </c>
      <c r="AO103" s="22"/>
      <c r="AP103" s="16" t="e">
        <f t="shared" si="28"/>
        <v>#NUM!</v>
      </c>
      <c r="AQ103" s="16" t="e">
        <f t="shared" si="29"/>
        <v>#NUM!</v>
      </c>
      <c r="AR103" s="16" t="e">
        <f t="shared" si="30"/>
        <v>#NUM!</v>
      </c>
      <c r="AS103" s="16" t="e">
        <f t="shared" si="31"/>
        <v>#NUM!</v>
      </c>
      <c r="AT103" s="16" t="e">
        <f t="shared" si="32"/>
        <v>#NUM!</v>
      </c>
      <c r="AU103" s="16" t="e">
        <f t="shared" si="33"/>
        <v>#NUM!</v>
      </c>
      <c r="AV103" s="16" t="e">
        <f t="shared" si="34"/>
        <v>#NUM!</v>
      </c>
      <c r="AW103" s="16" t="e">
        <f t="shared" si="35"/>
        <v>#NUM!</v>
      </c>
      <c r="AX103" s="16" t="e">
        <f t="shared" si="36"/>
        <v>#NUM!</v>
      </c>
      <c r="AY103" s="16" t="e">
        <f t="shared" si="37"/>
        <v>#NUM!</v>
      </c>
      <c r="AZ103" s="16" t="e">
        <f t="shared" si="38"/>
        <v>#NUM!</v>
      </c>
      <c r="BA103" s="16" t="e">
        <f t="shared" si="39"/>
        <v>#NUM!</v>
      </c>
      <c r="BB103" s="16" t="e">
        <f t="shared" si="40"/>
        <v>#NUM!</v>
      </c>
      <c r="BC103" s="16" t="e">
        <f t="shared" si="41"/>
        <v>#NUM!</v>
      </c>
      <c r="BD103" s="16" t="e">
        <f t="shared" si="42"/>
        <v>#NUM!</v>
      </c>
      <c r="BE103" s="16" t="e">
        <f t="shared" si="43"/>
        <v>#NUM!</v>
      </c>
      <c r="BF103" s="16" t="e">
        <f t="shared" si="44"/>
        <v>#NUM!</v>
      </c>
      <c r="BG103" s="16" t="e">
        <f t="shared" si="45"/>
        <v>#NUM!</v>
      </c>
      <c r="BH103" s="16" t="e">
        <f t="shared" si="46"/>
        <v>#NUM!</v>
      </c>
      <c r="BI103" s="13" t="s">
        <v>49</v>
      </c>
      <c r="BJ103" s="20" t="e">
        <f>VLOOKUP(B103,prot!A:I,9,FALSE)</f>
        <v>#N/A</v>
      </c>
      <c r="BK103" s="10" t="b">
        <f t="shared" si="25"/>
        <v>1</v>
      </c>
      <c r="BL103" s="9">
        <f t="shared" si="26"/>
        <v>0</v>
      </c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30"/>
      <c r="CA103" s="31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30"/>
      <c r="DK103" s="31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30"/>
      <c r="EU103" s="31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30"/>
      <c r="GE103" s="31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30"/>
      <c r="HO103" s="31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64" ht="13.5" customHeight="1">
      <c r="A104" s="3">
        <v>1</v>
      </c>
      <c r="B104" s="4" t="s">
        <v>35</v>
      </c>
      <c r="C104" s="4">
        <v>1962</v>
      </c>
      <c r="D104" s="19">
        <v>981.4799468791499</v>
      </c>
      <c r="E104" s="19">
        <v>1064</v>
      </c>
      <c r="F104" s="39">
        <v>1027.5431472081218</v>
      </c>
      <c r="G104" s="39">
        <v>920.9411764705883</v>
      </c>
      <c r="H104" s="19">
        <v>707.6195320447611</v>
      </c>
      <c r="I104" s="19">
        <v>945.3113342898133</v>
      </c>
      <c r="J104" s="19">
        <v>956.7751937984497</v>
      </c>
      <c r="K104" s="19">
        <v>1007.1116333725031</v>
      </c>
      <c r="L104" s="19">
        <v>1039.7644444444445</v>
      </c>
      <c r="M104" s="19">
        <v>963.4608150470222</v>
      </c>
      <c r="N104" s="19"/>
      <c r="O104" s="19">
        <v>816.9884075655889</v>
      </c>
      <c r="P104" s="19">
        <v>1020.503144654088</v>
      </c>
      <c r="Q104" s="19">
        <v>1064</v>
      </c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"/>
      <c r="AE104" s="19"/>
      <c r="AF104" s="19"/>
      <c r="AG104" s="19"/>
      <c r="AH104" s="19"/>
      <c r="AI104" s="19"/>
      <c r="AJ104" s="19"/>
      <c r="AK104" s="19"/>
      <c r="AL104" s="19"/>
      <c r="AM104" s="19">
        <f>SUM(D104:AL104)</f>
        <v>12515.498775774531</v>
      </c>
      <c r="AN104" s="29">
        <f>SUMIF(AP104:BH104,"&gt;0")</f>
        <v>12515.49877577453</v>
      </c>
      <c r="AO104" s="22">
        <f>IF(BL104=0,"",BL104)</f>
      </c>
      <c r="AP104" s="16">
        <f t="shared" si="28"/>
        <v>1064</v>
      </c>
      <c r="AQ104" s="16">
        <f t="shared" si="29"/>
        <v>1064</v>
      </c>
      <c r="AR104" s="16">
        <f t="shared" si="30"/>
        <v>1039.7644444444445</v>
      </c>
      <c r="AS104" s="16">
        <f t="shared" si="31"/>
        <v>1027.5431472081218</v>
      </c>
      <c r="AT104" s="16">
        <f t="shared" si="32"/>
        <v>1020.503144654088</v>
      </c>
      <c r="AU104" s="16">
        <f t="shared" si="33"/>
        <v>1007.1116333725031</v>
      </c>
      <c r="AV104" s="16">
        <f t="shared" si="34"/>
        <v>981.4799468791499</v>
      </c>
      <c r="AW104" s="16">
        <f t="shared" si="35"/>
        <v>963.4608150470222</v>
      </c>
      <c r="AX104" s="16">
        <f t="shared" si="36"/>
        <v>956.7751937984497</v>
      </c>
      <c r="AY104" s="16">
        <f t="shared" si="37"/>
        <v>945.3113342898133</v>
      </c>
      <c r="AZ104" s="16">
        <f t="shared" si="38"/>
        <v>920.9411764705883</v>
      </c>
      <c r="BA104" s="16">
        <f t="shared" si="39"/>
        <v>816.9884075655889</v>
      </c>
      <c r="BB104" s="16">
        <f t="shared" si="40"/>
        <v>707.6195320447611</v>
      </c>
      <c r="BC104" s="16" t="e">
        <f t="shared" si="41"/>
        <v>#NUM!</v>
      </c>
      <c r="BD104" s="16" t="e">
        <f t="shared" si="42"/>
        <v>#NUM!</v>
      </c>
      <c r="BE104" s="16" t="e">
        <f t="shared" si="43"/>
        <v>#NUM!</v>
      </c>
      <c r="BF104" s="16" t="e">
        <f t="shared" si="44"/>
        <v>#NUM!</v>
      </c>
      <c r="BG104" s="16" t="e">
        <f t="shared" si="45"/>
        <v>#NUM!</v>
      </c>
      <c r="BH104" s="16" t="e">
        <f t="shared" si="46"/>
        <v>#NUM!</v>
      </c>
      <c r="BI104" s="13" t="s">
        <v>49</v>
      </c>
      <c r="BJ104" s="20" t="e">
        <f>VLOOKUP(B104,prot!A:I,9,FALSE)</f>
        <v>#N/A</v>
      </c>
      <c r="BK104" s="10" t="b">
        <f t="shared" si="25"/>
        <v>1</v>
      </c>
      <c r="BL104" s="9">
        <f t="shared" si="26"/>
        <v>0</v>
      </c>
    </row>
    <row r="105" spans="1:64" ht="12" customHeight="1">
      <c r="A105" s="3">
        <v>2</v>
      </c>
      <c r="B105" s="1" t="s">
        <v>12</v>
      </c>
      <c r="C105" s="1">
        <v>1956</v>
      </c>
      <c r="D105" s="19">
        <v>1047.0479089465325</v>
      </c>
      <c r="E105" s="19" t="s">
        <v>70</v>
      </c>
      <c r="F105" s="39">
        <v>1039.3033573141486</v>
      </c>
      <c r="G105" s="39">
        <v>1139</v>
      </c>
      <c r="H105" s="19">
        <v>749.681600805437</v>
      </c>
      <c r="I105" s="19">
        <v>1038.7713549337261</v>
      </c>
      <c r="J105" s="19" t="s">
        <v>70</v>
      </c>
      <c r="K105" s="19">
        <v>925.3298033282906</v>
      </c>
      <c r="L105" s="19">
        <v>834.4443981674301</v>
      </c>
      <c r="M105" s="19">
        <v>992.2697113313228</v>
      </c>
      <c r="N105" s="19"/>
      <c r="O105" s="19">
        <v>1002.7502623294857</v>
      </c>
      <c r="P105" s="19">
        <v>947.3178807947021</v>
      </c>
      <c r="Q105" s="19">
        <v>1099.1263318112635</v>
      </c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"/>
      <c r="AE105" s="19"/>
      <c r="AF105" s="19"/>
      <c r="AG105" s="19"/>
      <c r="AH105" s="19"/>
      <c r="AI105" s="19"/>
      <c r="AJ105" s="19"/>
      <c r="AK105" s="19"/>
      <c r="AL105" s="19"/>
      <c r="AM105" s="19">
        <f>SUM(D105:AL105)</f>
        <v>10815.042609762339</v>
      </c>
      <c r="AN105" s="29">
        <f>SUMIF(AP105:BH105,"&gt;0")</f>
        <v>10815.042609762339</v>
      </c>
      <c r="AO105" s="22">
        <f>IF(BL105=0,"",BL105)</f>
      </c>
      <c r="AP105" s="16">
        <f t="shared" si="28"/>
        <v>1139</v>
      </c>
      <c r="AQ105" s="16">
        <f t="shared" si="29"/>
        <v>1099.1263318112635</v>
      </c>
      <c r="AR105" s="16">
        <f t="shared" si="30"/>
        <v>1047.0479089465325</v>
      </c>
      <c r="AS105" s="16">
        <f t="shared" si="31"/>
        <v>1039.3033573141486</v>
      </c>
      <c r="AT105" s="16">
        <f t="shared" si="32"/>
        <v>1038.7713549337261</v>
      </c>
      <c r="AU105" s="16">
        <f t="shared" si="33"/>
        <v>1002.7502623294857</v>
      </c>
      <c r="AV105" s="16">
        <f t="shared" si="34"/>
        <v>992.2697113313228</v>
      </c>
      <c r="AW105" s="16">
        <f t="shared" si="35"/>
        <v>947.3178807947021</v>
      </c>
      <c r="AX105" s="16">
        <f t="shared" si="36"/>
        <v>925.3298033282906</v>
      </c>
      <c r="AY105" s="16">
        <f t="shared" si="37"/>
        <v>834.4443981674301</v>
      </c>
      <c r="AZ105" s="16">
        <f t="shared" si="38"/>
        <v>749.681600805437</v>
      </c>
      <c r="BA105" s="16" t="e">
        <f t="shared" si="39"/>
        <v>#NUM!</v>
      </c>
      <c r="BB105" s="16" t="e">
        <f t="shared" si="40"/>
        <v>#NUM!</v>
      </c>
      <c r="BC105" s="16" t="e">
        <f t="shared" si="41"/>
        <v>#NUM!</v>
      </c>
      <c r="BD105" s="16" t="e">
        <f t="shared" si="42"/>
        <v>#NUM!</v>
      </c>
      <c r="BE105" s="16" t="e">
        <f t="shared" si="43"/>
        <v>#NUM!</v>
      </c>
      <c r="BF105" s="16" t="e">
        <f t="shared" si="44"/>
        <v>#NUM!</v>
      </c>
      <c r="BG105" s="16" t="e">
        <f t="shared" si="45"/>
        <v>#NUM!</v>
      </c>
      <c r="BH105" s="16" t="e">
        <f t="shared" si="46"/>
        <v>#NUM!</v>
      </c>
      <c r="BI105" s="13" t="s">
        <v>49</v>
      </c>
      <c r="BJ105" s="20" t="e">
        <f>VLOOKUP(B105,prot!A:I,9,FALSE)</f>
        <v>#N/A</v>
      </c>
      <c r="BK105" s="10" t="b">
        <f t="shared" si="25"/>
        <v>1</v>
      </c>
      <c r="BL105" s="9">
        <f t="shared" si="26"/>
        <v>0</v>
      </c>
    </row>
    <row r="106" spans="1:64" ht="12.75" customHeight="1">
      <c r="A106" s="3">
        <v>3</v>
      </c>
      <c r="B106" s="1" t="s">
        <v>28</v>
      </c>
      <c r="C106" s="1">
        <v>1956</v>
      </c>
      <c r="D106" s="19">
        <v>1081.691823899371</v>
      </c>
      <c r="E106" s="19">
        <v>1014.109649122807</v>
      </c>
      <c r="F106" s="39">
        <v>1139</v>
      </c>
      <c r="G106" s="39">
        <v>1130.085490668272</v>
      </c>
      <c r="H106" s="19">
        <v>950.3781110402045</v>
      </c>
      <c r="I106" s="19">
        <v>1118.2334522393976</v>
      </c>
      <c r="J106" s="19">
        <v>1039.990417522245</v>
      </c>
      <c r="K106" s="19">
        <v>1075.573856975381</v>
      </c>
      <c r="L106" s="19">
        <v>1040.7797402597403</v>
      </c>
      <c r="M106" s="19">
        <v>996.9948051948053</v>
      </c>
      <c r="N106" s="19"/>
      <c r="O106" s="19" t="s">
        <v>70</v>
      </c>
      <c r="P106" s="19" t="s">
        <v>70</v>
      </c>
      <c r="Q106" s="19" t="s">
        <v>70</v>
      </c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"/>
      <c r="AE106" s="19"/>
      <c r="AF106" s="19"/>
      <c r="AG106" s="19"/>
      <c r="AH106" s="19"/>
      <c r="AI106" s="19"/>
      <c r="AJ106" s="19"/>
      <c r="AK106" s="19"/>
      <c r="AL106" s="19"/>
      <c r="AM106" s="19">
        <f>SUM(D106:AL106)</f>
        <v>10586.837346922224</v>
      </c>
      <c r="AN106" s="29">
        <f>SUMIF(AP106:BH106,"&gt;0")</f>
        <v>10586.837346922224</v>
      </c>
      <c r="AO106" s="22">
        <f t="shared" si="47"/>
      </c>
      <c r="AP106" s="16">
        <f t="shared" si="28"/>
        <v>1139</v>
      </c>
      <c r="AQ106" s="16">
        <f t="shared" si="29"/>
        <v>1130.085490668272</v>
      </c>
      <c r="AR106" s="16">
        <f t="shared" si="30"/>
        <v>1118.2334522393976</v>
      </c>
      <c r="AS106" s="16">
        <f t="shared" si="31"/>
        <v>1081.691823899371</v>
      </c>
      <c r="AT106" s="16">
        <f t="shared" si="32"/>
        <v>1075.573856975381</v>
      </c>
      <c r="AU106" s="16">
        <f t="shared" si="33"/>
        <v>1040.7797402597403</v>
      </c>
      <c r="AV106" s="16">
        <f t="shared" si="34"/>
        <v>1039.990417522245</v>
      </c>
      <c r="AW106" s="16">
        <f t="shared" si="35"/>
        <v>1014.109649122807</v>
      </c>
      <c r="AX106" s="16">
        <f t="shared" si="36"/>
        <v>996.9948051948053</v>
      </c>
      <c r="AY106" s="16">
        <f t="shared" si="37"/>
        <v>950.3781110402045</v>
      </c>
      <c r="AZ106" s="16" t="e">
        <f t="shared" si="38"/>
        <v>#NUM!</v>
      </c>
      <c r="BA106" s="16" t="e">
        <f t="shared" si="39"/>
        <v>#NUM!</v>
      </c>
      <c r="BB106" s="16" t="e">
        <f t="shared" si="40"/>
        <v>#NUM!</v>
      </c>
      <c r="BC106" s="16" t="e">
        <f t="shared" si="41"/>
        <v>#NUM!</v>
      </c>
      <c r="BD106" s="16" t="e">
        <f t="shared" si="42"/>
        <v>#NUM!</v>
      </c>
      <c r="BE106" s="16" t="e">
        <f t="shared" si="43"/>
        <v>#NUM!</v>
      </c>
      <c r="BF106" s="16" t="e">
        <f t="shared" si="44"/>
        <v>#NUM!</v>
      </c>
      <c r="BG106" s="16" t="e">
        <f t="shared" si="45"/>
        <v>#NUM!</v>
      </c>
      <c r="BH106" s="16" t="e">
        <f t="shared" si="46"/>
        <v>#NUM!</v>
      </c>
      <c r="BI106" s="13" t="s">
        <v>49</v>
      </c>
      <c r="BJ106" s="20" t="e">
        <f>VLOOKUP(B106,prot!A:I,9,FALSE)</f>
        <v>#N/A</v>
      </c>
      <c r="BK106" s="10" t="b">
        <f t="shared" si="25"/>
        <v>1</v>
      </c>
      <c r="BL106" s="9">
        <f t="shared" si="26"/>
        <v>0</v>
      </c>
    </row>
    <row r="107" spans="1:64" ht="12.75">
      <c r="A107" s="3">
        <v>4</v>
      </c>
      <c r="B107" s="2" t="s">
        <v>8</v>
      </c>
      <c r="C107" s="2">
        <v>1962</v>
      </c>
      <c r="D107" s="19" t="s">
        <v>70</v>
      </c>
      <c r="E107" s="19" t="s">
        <v>70</v>
      </c>
      <c r="F107" s="39" t="s">
        <v>70</v>
      </c>
      <c r="G107" s="39" t="s">
        <v>70</v>
      </c>
      <c r="H107" s="19">
        <v>1064</v>
      </c>
      <c r="I107" s="19" t="s">
        <v>70</v>
      </c>
      <c r="J107" s="19">
        <v>1064</v>
      </c>
      <c r="K107" s="19">
        <v>1064</v>
      </c>
      <c r="L107" s="19">
        <v>966.7231404958677</v>
      </c>
      <c r="M107" s="19">
        <v>896.4200000000003</v>
      </c>
      <c r="N107" s="19"/>
      <c r="O107" s="19">
        <v>1064</v>
      </c>
      <c r="P107" s="19">
        <v>1064</v>
      </c>
      <c r="Q107" s="19" t="s">
        <v>70</v>
      </c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"/>
      <c r="AE107" s="19"/>
      <c r="AF107" s="19"/>
      <c r="AG107" s="19"/>
      <c r="AH107" s="19"/>
      <c r="AI107" s="19"/>
      <c r="AJ107" s="19"/>
      <c r="AK107" s="19"/>
      <c r="AL107" s="19"/>
      <c r="AM107" s="19">
        <f>SUM(D107:AL107)</f>
        <v>7183.143140495868</v>
      </c>
      <c r="AN107" s="29">
        <f>SUMIF(AP107:BH107,"&gt;0")</f>
        <v>7183.143140495868</v>
      </c>
      <c r="AO107" s="22">
        <f t="shared" si="47"/>
      </c>
      <c r="AP107" s="16">
        <f t="shared" si="28"/>
        <v>1064</v>
      </c>
      <c r="AQ107" s="16">
        <f t="shared" si="29"/>
        <v>1064</v>
      </c>
      <c r="AR107" s="16">
        <f t="shared" si="30"/>
        <v>1064</v>
      </c>
      <c r="AS107" s="16">
        <f t="shared" si="31"/>
        <v>1064</v>
      </c>
      <c r="AT107" s="16">
        <f t="shared" si="32"/>
        <v>1064</v>
      </c>
      <c r="AU107" s="16">
        <f t="shared" si="33"/>
        <v>966.7231404958677</v>
      </c>
      <c r="AV107" s="16">
        <f t="shared" si="34"/>
        <v>896.4200000000003</v>
      </c>
      <c r="AW107" s="16" t="e">
        <f t="shared" si="35"/>
        <v>#NUM!</v>
      </c>
      <c r="AX107" s="16" t="e">
        <f t="shared" si="36"/>
        <v>#NUM!</v>
      </c>
      <c r="AY107" s="16" t="e">
        <f t="shared" si="37"/>
        <v>#NUM!</v>
      </c>
      <c r="AZ107" s="16" t="e">
        <f t="shared" si="38"/>
        <v>#NUM!</v>
      </c>
      <c r="BA107" s="16" t="e">
        <f t="shared" si="39"/>
        <v>#NUM!</v>
      </c>
      <c r="BB107" s="16" t="e">
        <f t="shared" si="40"/>
        <v>#NUM!</v>
      </c>
      <c r="BC107" s="16" t="e">
        <f t="shared" si="41"/>
        <v>#NUM!</v>
      </c>
      <c r="BD107" s="16" t="e">
        <f t="shared" si="42"/>
        <v>#NUM!</v>
      </c>
      <c r="BE107" s="16" t="e">
        <f t="shared" si="43"/>
        <v>#NUM!</v>
      </c>
      <c r="BF107" s="16" t="e">
        <f t="shared" si="44"/>
        <v>#NUM!</v>
      </c>
      <c r="BG107" s="16" t="e">
        <f t="shared" si="45"/>
        <v>#NUM!</v>
      </c>
      <c r="BH107" s="16" t="e">
        <f t="shared" si="46"/>
        <v>#NUM!</v>
      </c>
      <c r="BI107" s="13" t="s">
        <v>49</v>
      </c>
      <c r="BJ107" s="20" t="e">
        <f>VLOOKUP(B107,prot!A:I,9,FALSE)</f>
        <v>#N/A</v>
      </c>
      <c r="BK107" s="10" t="b">
        <f t="shared" si="25"/>
        <v>1</v>
      </c>
      <c r="BL107" s="9">
        <f t="shared" si="26"/>
        <v>0</v>
      </c>
    </row>
    <row r="108" spans="1:64" ht="12" customHeight="1">
      <c r="A108" s="3">
        <v>5</v>
      </c>
      <c r="B108" s="2" t="s">
        <v>44</v>
      </c>
      <c r="C108" s="2">
        <v>1956</v>
      </c>
      <c r="D108" s="19">
        <v>851.6139935414424</v>
      </c>
      <c r="E108" s="19">
        <v>800.2434240886018</v>
      </c>
      <c r="F108" s="39" t="s">
        <v>70</v>
      </c>
      <c r="G108" s="39" t="s">
        <v>70</v>
      </c>
      <c r="H108" s="19">
        <v>754.2377817168905</v>
      </c>
      <c r="I108" s="19" t="s">
        <v>70</v>
      </c>
      <c r="J108" s="19" t="s">
        <v>70</v>
      </c>
      <c r="K108" s="19" t="s">
        <v>70</v>
      </c>
      <c r="L108" s="19">
        <v>797.8896853843089</v>
      </c>
      <c r="M108" s="19">
        <v>749.4493979824277</v>
      </c>
      <c r="N108" s="19"/>
      <c r="O108" s="19">
        <v>851.20635391924</v>
      </c>
      <c r="P108" s="19">
        <v>807.0909392631929</v>
      </c>
      <c r="Q108" s="19">
        <v>860.9549925484353</v>
      </c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"/>
      <c r="AE108" s="19"/>
      <c r="AF108" s="19"/>
      <c r="AG108" s="19"/>
      <c r="AH108" s="19"/>
      <c r="AI108" s="19"/>
      <c r="AJ108" s="19"/>
      <c r="AK108" s="19"/>
      <c r="AL108" s="19"/>
      <c r="AM108" s="19">
        <f>SUM(D108:AL108)</f>
        <v>6472.68656844454</v>
      </c>
      <c r="AN108" s="29">
        <f>SUMIF(AP108:BH108,"&gt;0")</f>
        <v>6472.68656844454</v>
      </c>
      <c r="AO108" s="22">
        <f>IF(BL108=0,"",BL108)</f>
      </c>
      <c r="AP108" s="16">
        <f t="shared" si="28"/>
        <v>860.9549925484353</v>
      </c>
      <c r="AQ108" s="16">
        <f t="shared" si="29"/>
        <v>851.6139935414424</v>
      </c>
      <c r="AR108" s="16">
        <f t="shared" si="30"/>
        <v>851.20635391924</v>
      </c>
      <c r="AS108" s="16">
        <f t="shared" si="31"/>
        <v>807.0909392631929</v>
      </c>
      <c r="AT108" s="16">
        <f t="shared" si="32"/>
        <v>800.2434240886018</v>
      </c>
      <c r="AU108" s="16">
        <f t="shared" si="33"/>
        <v>797.8896853843089</v>
      </c>
      <c r="AV108" s="16">
        <f t="shared" si="34"/>
        <v>754.2377817168905</v>
      </c>
      <c r="AW108" s="16">
        <f t="shared" si="35"/>
        <v>749.4493979824277</v>
      </c>
      <c r="AX108" s="16" t="e">
        <f t="shared" si="36"/>
        <v>#NUM!</v>
      </c>
      <c r="AY108" s="16" t="e">
        <f t="shared" si="37"/>
        <v>#NUM!</v>
      </c>
      <c r="AZ108" s="16" t="e">
        <f t="shared" si="38"/>
        <v>#NUM!</v>
      </c>
      <c r="BA108" s="16" t="e">
        <f t="shared" si="39"/>
        <v>#NUM!</v>
      </c>
      <c r="BB108" s="16" t="e">
        <f t="shared" si="40"/>
        <v>#NUM!</v>
      </c>
      <c r="BC108" s="16" t="e">
        <f t="shared" si="41"/>
        <v>#NUM!</v>
      </c>
      <c r="BD108" s="16" t="e">
        <f t="shared" si="42"/>
        <v>#NUM!</v>
      </c>
      <c r="BE108" s="16" t="e">
        <f t="shared" si="43"/>
        <v>#NUM!</v>
      </c>
      <c r="BF108" s="16" t="e">
        <f t="shared" si="44"/>
        <v>#NUM!</v>
      </c>
      <c r="BG108" s="16" t="e">
        <f t="shared" si="45"/>
        <v>#NUM!</v>
      </c>
      <c r="BH108" s="16" t="e">
        <f t="shared" si="46"/>
        <v>#NUM!</v>
      </c>
      <c r="BI108" s="13" t="s">
        <v>49</v>
      </c>
      <c r="BJ108" s="20" t="e">
        <f>VLOOKUP(B108,prot!A:I,9,FALSE)</f>
        <v>#N/A</v>
      </c>
      <c r="BK108" s="10" t="b">
        <f t="shared" si="25"/>
        <v>1</v>
      </c>
      <c r="BL108" s="9">
        <f t="shared" si="26"/>
        <v>0</v>
      </c>
    </row>
    <row r="109" spans="1:64" ht="12" customHeight="1">
      <c r="A109" s="3">
        <v>6</v>
      </c>
      <c r="B109" s="4" t="s">
        <v>27</v>
      </c>
      <c r="C109" s="4">
        <v>1958</v>
      </c>
      <c r="D109" s="19">
        <v>1039.099193548387</v>
      </c>
      <c r="E109" s="19">
        <v>1073.174477517416</v>
      </c>
      <c r="F109" s="4" t="s">
        <v>70</v>
      </c>
      <c r="G109" s="4" t="s">
        <v>70</v>
      </c>
      <c r="H109" s="4" t="s">
        <v>70</v>
      </c>
      <c r="I109" s="4">
        <v>889.0361173814897</v>
      </c>
      <c r="J109" s="4" t="s">
        <v>70</v>
      </c>
      <c r="K109" s="19">
        <v>898.3181362725452</v>
      </c>
      <c r="L109" s="4">
        <v>890.788657509969</v>
      </c>
      <c r="M109" s="4" t="s">
        <v>70</v>
      </c>
      <c r="N109" s="4"/>
      <c r="O109" s="4">
        <v>857.448860315605</v>
      </c>
      <c r="P109" s="4">
        <v>722.8149861239592</v>
      </c>
      <c r="Q109" s="4" t="s">
        <v>70</v>
      </c>
      <c r="R109" s="4"/>
      <c r="S109" s="4"/>
      <c r="T109" s="4"/>
      <c r="U109" s="4"/>
      <c r="V109" s="4"/>
      <c r="W109" s="19"/>
      <c r="X109" s="19"/>
      <c r="Y109" s="19"/>
      <c r="Z109" s="19"/>
      <c r="AA109" s="4"/>
      <c r="AB109" s="4"/>
      <c r="AC109" s="54"/>
      <c r="AD109" s="4"/>
      <c r="AE109" s="4"/>
      <c r="AF109" s="4"/>
      <c r="AG109" s="4"/>
      <c r="AH109" s="4"/>
      <c r="AI109" s="4"/>
      <c r="AJ109" s="4"/>
      <c r="AK109" s="4"/>
      <c r="AL109" s="4"/>
      <c r="AM109" s="19">
        <f>SUM(D109:AL109)</f>
        <v>6370.680428669371</v>
      </c>
      <c r="AN109" s="29">
        <f>SUMIF(AP109:BH109,"&gt;0")</f>
        <v>6370.680428669371</v>
      </c>
      <c r="AO109" s="22">
        <f>IF(BL109=0,"",BL109)</f>
      </c>
      <c r="AP109" s="16">
        <f t="shared" si="28"/>
        <v>1073.174477517416</v>
      </c>
      <c r="AQ109" s="16">
        <f t="shared" si="29"/>
        <v>1039.099193548387</v>
      </c>
      <c r="AR109" s="16">
        <f t="shared" si="30"/>
        <v>898.3181362725452</v>
      </c>
      <c r="AS109" s="16">
        <f t="shared" si="31"/>
        <v>890.788657509969</v>
      </c>
      <c r="AT109" s="16">
        <f t="shared" si="32"/>
        <v>889.0361173814897</v>
      </c>
      <c r="AU109" s="16">
        <f t="shared" si="33"/>
        <v>857.448860315605</v>
      </c>
      <c r="AV109" s="16">
        <f t="shared" si="34"/>
        <v>722.8149861239592</v>
      </c>
      <c r="AW109" s="16" t="e">
        <f t="shared" si="35"/>
        <v>#NUM!</v>
      </c>
      <c r="AX109" s="16" t="e">
        <f t="shared" si="36"/>
        <v>#NUM!</v>
      </c>
      <c r="AY109" s="16" t="e">
        <f t="shared" si="37"/>
        <v>#NUM!</v>
      </c>
      <c r="AZ109" s="16" t="e">
        <f t="shared" si="38"/>
        <v>#NUM!</v>
      </c>
      <c r="BA109" s="16" t="e">
        <f t="shared" si="39"/>
        <v>#NUM!</v>
      </c>
      <c r="BB109" s="16" t="e">
        <f t="shared" si="40"/>
        <v>#NUM!</v>
      </c>
      <c r="BC109" s="16" t="e">
        <f t="shared" si="41"/>
        <v>#NUM!</v>
      </c>
      <c r="BD109" s="16" t="e">
        <f t="shared" si="42"/>
        <v>#NUM!</v>
      </c>
      <c r="BE109" s="16" t="e">
        <f t="shared" si="43"/>
        <v>#NUM!</v>
      </c>
      <c r="BF109" s="16" t="e">
        <f t="shared" si="44"/>
        <v>#NUM!</v>
      </c>
      <c r="BG109" s="16" t="e">
        <f t="shared" si="45"/>
        <v>#NUM!</v>
      </c>
      <c r="BH109" s="16" t="e">
        <f t="shared" si="46"/>
        <v>#NUM!</v>
      </c>
      <c r="BI109" s="13" t="s">
        <v>49</v>
      </c>
      <c r="BJ109" s="20" t="e">
        <f>VLOOKUP(B109,prot!A:I,9,FALSE)</f>
        <v>#N/A</v>
      </c>
      <c r="BK109" s="10" t="b">
        <f t="shared" si="25"/>
        <v>1</v>
      </c>
      <c r="BL109" s="9">
        <f t="shared" si="26"/>
        <v>0</v>
      </c>
    </row>
    <row r="110" spans="1:64" ht="13.5" customHeight="1">
      <c r="A110" s="3">
        <v>7</v>
      </c>
      <c r="B110" s="4" t="s">
        <v>75</v>
      </c>
      <c r="C110" s="4">
        <v>1959</v>
      </c>
      <c r="D110" s="19">
        <v>1100</v>
      </c>
      <c r="E110" s="19" t="s">
        <v>70</v>
      </c>
      <c r="F110" s="39" t="s">
        <v>70</v>
      </c>
      <c r="G110" s="39" t="s">
        <v>70</v>
      </c>
      <c r="H110" s="19">
        <v>773.0448804084925</v>
      </c>
      <c r="I110" s="19">
        <v>1100</v>
      </c>
      <c r="J110" s="19" t="s">
        <v>70</v>
      </c>
      <c r="K110" s="19" t="s">
        <v>70</v>
      </c>
      <c r="L110" s="19">
        <v>1100</v>
      </c>
      <c r="M110" s="19">
        <v>1100</v>
      </c>
      <c r="N110" s="19"/>
      <c r="O110" s="19" t="s">
        <v>70</v>
      </c>
      <c r="P110" s="19" t="s">
        <v>70</v>
      </c>
      <c r="Q110" s="19" t="s">
        <v>70</v>
      </c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"/>
      <c r="AE110" s="19"/>
      <c r="AF110" s="19"/>
      <c r="AG110" s="19"/>
      <c r="AH110" s="19"/>
      <c r="AI110" s="19"/>
      <c r="AJ110" s="19"/>
      <c r="AK110" s="19"/>
      <c r="AL110" s="19"/>
      <c r="AM110" s="19">
        <f>SUM(D110:AL110)</f>
        <v>5173.044880408493</v>
      </c>
      <c r="AN110" s="29">
        <f>SUMIF(AP110:BH110,"&gt;0")</f>
        <v>5173.044880408493</v>
      </c>
      <c r="AO110" s="22">
        <f t="shared" si="47"/>
      </c>
      <c r="AP110" s="16">
        <f t="shared" si="28"/>
        <v>1100</v>
      </c>
      <c r="AQ110" s="16">
        <f t="shared" si="29"/>
        <v>1100</v>
      </c>
      <c r="AR110" s="16">
        <f t="shared" si="30"/>
        <v>1100</v>
      </c>
      <c r="AS110" s="16">
        <f t="shared" si="31"/>
        <v>1100</v>
      </c>
      <c r="AT110" s="16">
        <f t="shared" si="32"/>
        <v>773.0448804084925</v>
      </c>
      <c r="AU110" s="16" t="e">
        <f t="shared" si="33"/>
        <v>#NUM!</v>
      </c>
      <c r="AV110" s="16" t="e">
        <f t="shared" si="34"/>
        <v>#NUM!</v>
      </c>
      <c r="AW110" s="16" t="e">
        <f t="shared" si="35"/>
        <v>#NUM!</v>
      </c>
      <c r="AX110" s="16" t="e">
        <f t="shared" si="36"/>
        <v>#NUM!</v>
      </c>
      <c r="AY110" s="16" t="e">
        <f t="shared" si="37"/>
        <v>#NUM!</v>
      </c>
      <c r="AZ110" s="16" t="e">
        <f t="shared" si="38"/>
        <v>#NUM!</v>
      </c>
      <c r="BA110" s="16" t="e">
        <f t="shared" si="39"/>
        <v>#NUM!</v>
      </c>
      <c r="BB110" s="16" t="e">
        <f t="shared" si="40"/>
        <v>#NUM!</v>
      </c>
      <c r="BC110" s="16" t="e">
        <f t="shared" si="41"/>
        <v>#NUM!</v>
      </c>
      <c r="BD110" s="16" t="e">
        <f t="shared" si="42"/>
        <v>#NUM!</v>
      </c>
      <c r="BE110" s="16" t="e">
        <f t="shared" si="43"/>
        <v>#NUM!</v>
      </c>
      <c r="BF110" s="16" t="e">
        <f t="shared" si="44"/>
        <v>#NUM!</v>
      </c>
      <c r="BG110" s="16" t="e">
        <f t="shared" si="45"/>
        <v>#NUM!</v>
      </c>
      <c r="BH110" s="16" t="e">
        <f t="shared" si="46"/>
        <v>#NUM!</v>
      </c>
      <c r="BI110" s="13" t="s">
        <v>49</v>
      </c>
      <c r="BJ110" s="20" t="e">
        <f>VLOOKUP(B110,prot!A:I,9,FALSE)</f>
        <v>#N/A</v>
      </c>
      <c r="BK110" s="10" t="b">
        <f t="shared" si="25"/>
        <v>1</v>
      </c>
      <c r="BL110" s="9">
        <f t="shared" si="26"/>
        <v>0</v>
      </c>
    </row>
    <row r="111" spans="1:64" ht="12" customHeight="1">
      <c r="A111" s="3">
        <v>8</v>
      </c>
      <c r="B111" s="4" t="s">
        <v>37</v>
      </c>
      <c r="C111" s="4">
        <v>1961</v>
      </c>
      <c r="D111" s="19" t="s">
        <v>70</v>
      </c>
      <c r="E111" s="19" t="s">
        <v>70</v>
      </c>
      <c r="F111" s="4" t="s">
        <v>70</v>
      </c>
      <c r="G111" s="4" t="s">
        <v>70</v>
      </c>
      <c r="H111" s="4" t="s">
        <v>70</v>
      </c>
      <c r="I111" s="4" t="s">
        <v>70</v>
      </c>
      <c r="J111" s="4" t="s">
        <v>70</v>
      </c>
      <c r="K111" s="4" t="s">
        <v>70</v>
      </c>
      <c r="L111" s="4">
        <v>1001.4201058201057</v>
      </c>
      <c r="M111" s="4">
        <v>1017.1444600280508</v>
      </c>
      <c r="N111" s="19"/>
      <c r="O111" s="19">
        <v>951.2792413066386</v>
      </c>
      <c r="P111" s="19">
        <v>783.2458233890216</v>
      </c>
      <c r="Q111" s="19" t="s">
        <v>70</v>
      </c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>
        <f>SUM(D111:AL111)</f>
        <v>3753.089630543817</v>
      </c>
      <c r="AN111" s="29">
        <f>SUMIF(AP111:BH111,"&gt;0")</f>
        <v>3753.089630543817</v>
      </c>
      <c r="AO111" s="22">
        <f t="shared" si="47"/>
      </c>
      <c r="AP111" s="16">
        <f t="shared" si="28"/>
        <v>1017.1444600280508</v>
      </c>
      <c r="AQ111" s="16">
        <f t="shared" si="29"/>
        <v>1001.4201058201057</v>
      </c>
      <c r="AR111" s="16">
        <f t="shared" si="30"/>
        <v>951.2792413066386</v>
      </c>
      <c r="AS111" s="16">
        <f t="shared" si="31"/>
        <v>783.2458233890216</v>
      </c>
      <c r="AT111" s="16" t="e">
        <f t="shared" si="32"/>
        <v>#NUM!</v>
      </c>
      <c r="AU111" s="16" t="e">
        <f t="shared" si="33"/>
        <v>#NUM!</v>
      </c>
      <c r="AV111" s="16" t="e">
        <f t="shared" si="34"/>
        <v>#NUM!</v>
      </c>
      <c r="AW111" s="16" t="e">
        <f t="shared" si="35"/>
        <v>#NUM!</v>
      </c>
      <c r="AX111" s="16" t="e">
        <f t="shared" si="36"/>
        <v>#NUM!</v>
      </c>
      <c r="AY111" s="16" t="e">
        <f t="shared" si="37"/>
        <v>#NUM!</v>
      </c>
      <c r="AZ111" s="16" t="e">
        <f t="shared" si="38"/>
        <v>#NUM!</v>
      </c>
      <c r="BA111" s="16" t="e">
        <f t="shared" si="39"/>
        <v>#NUM!</v>
      </c>
      <c r="BB111" s="16" t="e">
        <f t="shared" si="40"/>
        <v>#NUM!</v>
      </c>
      <c r="BC111" s="16" t="e">
        <f t="shared" si="41"/>
        <v>#NUM!</v>
      </c>
      <c r="BD111" s="16" t="e">
        <f t="shared" si="42"/>
        <v>#NUM!</v>
      </c>
      <c r="BE111" s="16" t="e">
        <f t="shared" si="43"/>
        <v>#NUM!</v>
      </c>
      <c r="BF111" s="16" t="e">
        <f t="shared" si="44"/>
        <v>#NUM!</v>
      </c>
      <c r="BG111" s="16" t="e">
        <f t="shared" si="45"/>
        <v>#NUM!</v>
      </c>
      <c r="BH111" s="16" t="e">
        <f t="shared" si="46"/>
        <v>#NUM!</v>
      </c>
      <c r="BI111" s="13" t="s">
        <v>49</v>
      </c>
      <c r="BJ111" s="20" t="e">
        <f>VLOOKUP(B111,prot!A:I,9,FALSE)</f>
        <v>#N/A</v>
      </c>
      <c r="BK111" s="10" t="b">
        <f t="shared" si="25"/>
        <v>1</v>
      </c>
      <c r="BL111" s="9">
        <f t="shared" si="26"/>
        <v>0</v>
      </c>
    </row>
    <row r="112" spans="1:64" ht="12" customHeight="1">
      <c r="A112" s="3">
        <v>9</v>
      </c>
      <c r="B112" s="4" t="s">
        <v>118</v>
      </c>
      <c r="C112" s="1">
        <v>1957</v>
      </c>
      <c r="D112" s="19">
        <v>790.8186046511628</v>
      </c>
      <c r="E112" s="19" t="s">
        <v>70</v>
      </c>
      <c r="F112" s="39" t="s">
        <v>70</v>
      </c>
      <c r="G112" s="39" t="s">
        <v>70</v>
      </c>
      <c r="H112" s="19" t="s">
        <v>70</v>
      </c>
      <c r="I112" s="19" t="s">
        <v>70</v>
      </c>
      <c r="J112" s="19" t="s">
        <v>70</v>
      </c>
      <c r="K112" s="19" t="s">
        <v>70</v>
      </c>
      <c r="L112" s="19">
        <v>596.9361060880046</v>
      </c>
      <c r="M112" s="19">
        <v>649.5783166904423</v>
      </c>
      <c r="N112" s="19"/>
      <c r="O112" s="19">
        <v>583.8776266996291</v>
      </c>
      <c r="P112" s="19">
        <v>598.7571606475714</v>
      </c>
      <c r="Q112" s="19" t="s">
        <v>70</v>
      </c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"/>
      <c r="AE112" s="19"/>
      <c r="AF112" s="19"/>
      <c r="AG112" s="19"/>
      <c r="AH112" s="19"/>
      <c r="AI112" s="19"/>
      <c r="AJ112" s="19"/>
      <c r="AK112" s="19"/>
      <c r="AL112" s="19"/>
      <c r="AM112" s="19">
        <f>SUM(D112:AL112)</f>
        <v>3219.96781477681</v>
      </c>
      <c r="AN112" s="29">
        <f>SUMIF(AP112:BH112,"&gt;0")</f>
        <v>3219.9678147768104</v>
      </c>
      <c r="AO112" s="22">
        <f t="shared" si="47"/>
      </c>
      <c r="AP112" s="16">
        <f t="shared" si="28"/>
        <v>790.8186046511628</v>
      </c>
      <c r="AQ112" s="16">
        <f t="shared" si="29"/>
        <v>649.5783166904423</v>
      </c>
      <c r="AR112" s="16">
        <f t="shared" si="30"/>
        <v>598.7571606475714</v>
      </c>
      <c r="AS112" s="16">
        <f t="shared" si="31"/>
        <v>596.9361060880046</v>
      </c>
      <c r="AT112" s="16">
        <f t="shared" si="32"/>
        <v>583.8776266996291</v>
      </c>
      <c r="AU112" s="16" t="e">
        <f t="shared" si="33"/>
        <v>#NUM!</v>
      </c>
      <c r="AV112" s="16" t="e">
        <f t="shared" si="34"/>
        <v>#NUM!</v>
      </c>
      <c r="AW112" s="16" t="e">
        <f t="shared" si="35"/>
        <v>#NUM!</v>
      </c>
      <c r="AX112" s="16" t="e">
        <f t="shared" si="36"/>
        <v>#NUM!</v>
      </c>
      <c r="AY112" s="16" t="e">
        <f t="shared" si="37"/>
        <v>#NUM!</v>
      </c>
      <c r="AZ112" s="16" t="e">
        <f t="shared" si="38"/>
        <v>#NUM!</v>
      </c>
      <c r="BA112" s="16" t="e">
        <f t="shared" si="39"/>
        <v>#NUM!</v>
      </c>
      <c r="BB112" s="16" t="e">
        <f t="shared" si="40"/>
        <v>#NUM!</v>
      </c>
      <c r="BC112" s="16" t="e">
        <f t="shared" si="41"/>
        <v>#NUM!</v>
      </c>
      <c r="BD112" s="16" t="e">
        <f t="shared" si="42"/>
        <v>#NUM!</v>
      </c>
      <c r="BE112" s="16" t="e">
        <f t="shared" si="43"/>
        <v>#NUM!</v>
      </c>
      <c r="BF112" s="16" t="e">
        <f t="shared" si="44"/>
        <v>#NUM!</v>
      </c>
      <c r="BG112" s="16" t="e">
        <f t="shared" si="45"/>
        <v>#NUM!</v>
      </c>
      <c r="BH112" s="16" t="e">
        <f t="shared" si="46"/>
        <v>#NUM!</v>
      </c>
      <c r="BI112" s="13" t="s">
        <v>49</v>
      </c>
      <c r="BJ112" s="20" t="e">
        <f>VLOOKUP(B112,prot!A:I,9,FALSE)</f>
        <v>#N/A</v>
      </c>
      <c r="BK112" s="10" t="b">
        <f t="shared" si="25"/>
        <v>1</v>
      </c>
      <c r="BL112" s="9">
        <f t="shared" si="26"/>
        <v>0</v>
      </c>
    </row>
    <row r="113" spans="1:64" ht="12.75" customHeight="1">
      <c r="A113" s="3">
        <v>10</v>
      </c>
      <c r="B113" s="2" t="s">
        <v>99</v>
      </c>
      <c r="C113" s="57">
        <v>1955</v>
      </c>
      <c r="D113" s="19">
        <v>726.4820391872279</v>
      </c>
      <c r="E113" s="19" t="s">
        <v>70</v>
      </c>
      <c r="F113" s="39" t="s">
        <v>70</v>
      </c>
      <c r="G113" s="39" t="s">
        <v>70</v>
      </c>
      <c r="H113" s="19" t="s">
        <v>70</v>
      </c>
      <c r="I113" s="19" t="s">
        <v>70</v>
      </c>
      <c r="J113" s="1" t="s">
        <v>70</v>
      </c>
      <c r="K113" s="1" t="s">
        <v>70</v>
      </c>
      <c r="L113" s="1">
        <v>990.29638671875</v>
      </c>
      <c r="M113" s="1">
        <v>653.7762198541785</v>
      </c>
      <c r="N113" s="19"/>
      <c r="O113" s="19">
        <v>821.1943972835314</v>
      </c>
      <c r="P113" s="19" t="s">
        <v>70</v>
      </c>
      <c r="Q113" s="19" t="s">
        <v>70</v>
      </c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>
        <f>SUM(D113:AL113)</f>
        <v>3191.749043043688</v>
      </c>
      <c r="AN113" s="29">
        <f>SUMIF(AP113:BH113,"&gt;0")</f>
        <v>3191.7490430436883</v>
      </c>
      <c r="AO113" s="22">
        <f t="shared" si="47"/>
      </c>
      <c r="AP113" s="16">
        <f t="shared" si="28"/>
        <v>990.29638671875</v>
      </c>
      <c r="AQ113" s="16">
        <f t="shared" si="29"/>
        <v>821.1943972835314</v>
      </c>
      <c r="AR113" s="16">
        <f t="shared" si="30"/>
        <v>726.4820391872279</v>
      </c>
      <c r="AS113" s="16">
        <f t="shared" si="31"/>
        <v>653.7762198541785</v>
      </c>
      <c r="AT113" s="16" t="e">
        <f t="shared" si="32"/>
        <v>#NUM!</v>
      </c>
      <c r="AU113" s="16" t="e">
        <f t="shared" si="33"/>
        <v>#NUM!</v>
      </c>
      <c r="AV113" s="16" t="e">
        <f t="shared" si="34"/>
        <v>#NUM!</v>
      </c>
      <c r="AW113" s="16" t="e">
        <f t="shared" si="35"/>
        <v>#NUM!</v>
      </c>
      <c r="AX113" s="16" t="e">
        <f t="shared" si="36"/>
        <v>#NUM!</v>
      </c>
      <c r="AY113" s="16" t="e">
        <f t="shared" si="37"/>
        <v>#NUM!</v>
      </c>
      <c r="AZ113" s="16" t="e">
        <f t="shared" si="38"/>
        <v>#NUM!</v>
      </c>
      <c r="BA113" s="16" t="e">
        <f t="shared" si="39"/>
        <v>#NUM!</v>
      </c>
      <c r="BB113" s="16" t="e">
        <f t="shared" si="40"/>
        <v>#NUM!</v>
      </c>
      <c r="BC113" s="16" t="e">
        <f t="shared" si="41"/>
        <v>#NUM!</v>
      </c>
      <c r="BD113" s="16" t="e">
        <f t="shared" si="42"/>
        <v>#NUM!</v>
      </c>
      <c r="BE113" s="16" t="e">
        <f t="shared" si="43"/>
        <v>#NUM!</v>
      </c>
      <c r="BF113" s="16" t="e">
        <f t="shared" si="44"/>
        <v>#NUM!</v>
      </c>
      <c r="BG113" s="16" t="e">
        <f t="shared" si="45"/>
        <v>#NUM!</v>
      </c>
      <c r="BH113" s="16" t="e">
        <f t="shared" si="46"/>
        <v>#NUM!</v>
      </c>
      <c r="BI113" s="13" t="s">
        <v>49</v>
      </c>
      <c r="BJ113" s="20" t="e">
        <f>VLOOKUP(B113,prot!A:I,9,FALSE)</f>
        <v>#N/A</v>
      </c>
      <c r="BK113" s="10" t="b">
        <f t="shared" si="25"/>
        <v>1</v>
      </c>
      <c r="BL113" s="9">
        <f t="shared" si="26"/>
        <v>0</v>
      </c>
    </row>
    <row r="114" spans="1:64" ht="12.75" customHeight="1" hidden="1">
      <c r="A114" s="3">
        <v>2</v>
      </c>
      <c r="B114" s="2" t="s">
        <v>119</v>
      </c>
      <c r="C114" s="53">
        <v>1967</v>
      </c>
      <c r="D114" s="19" t="s">
        <v>70</v>
      </c>
      <c r="E114" s="19" t="s">
        <v>70</v>
      </c>
      <c r="F114" s="39" t="s">
        <v>70</v>
      </c>
      <c r="G114" s="39" t="s">
        <v>70</v>
      </c>
      <c r="H114" s="19" t="s">
        <v>70</v>
      </c>
      <c r="I114" s="19" t="s">
        <v>70</v>
      </c>
      <c r="J114" s="19" t="s">
        <v>70</v>
      </c>
      <c r="K114" s="19" t="s">
        <v>70</v>
      </c>
      <c r="L114" s="19" t="s">
        <v>70</v>
      </c>
      <c r="M114" s="19" t="s">
        <v>70</v>
      </c>
      <c r="N114" s="19"/>
      <c r="O114" s="19" t="s">
        <v>70</v>
      </c>
      <c r="P114" s="19" t="s">
        <v>70</v>
      </c>
      <c r="Q114" s="19" t="s">
        <v>70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"/>
      <c r="AE114" s="19"/>
      <c r="AF114" s="19"/>
      <c r="AG114" s="19"/>
      <c r="AH114" s="19"/>
      <c r="AI114" s="19"/>
      <c r="AJ114" s="19"/>
      <c r="AK114" s="19"/>
      <c r="AL114" s="19"/>
      <c r="AM114" s="19">
        <f>SUM(D114:AL114)</f>
        <v>0</v>
      </c>
      <c r="AN114" s="29">
        <f>SUMIF(AP114:BH114,"&gt;0")</f>
        <v>0</v>
      </c>
      <c r="AO114" s="22">
        <f>IF(BL114=0,"",BL114)</f>
      </c>
      <c r="AP114" s="16" t="e">
        <f t="shared" si="28"/>
        <v>#NUM!</v>
      </c>
      <c r="AQ114" s="16" t="e">
        <f t="shared" si="29"/>
        <v>#NUM!</v>
      </c>
      <c r="AR114" s="16" t="e">
        <f t="shared" si="30"/>
        <v>#NUM!</v>
      </c>
      <c r="AS114" s="16" t="e">
        <f t="shared" si="31"/>
        <v>#NUM!</v>
      </c>
      <c r="AT114" s="16" t="e">
        <f t="shared" si="32"/>
        <v>#NUM!</v>
      </c>
      <c r="AU114" s="16" t="e">
        <f t="shared" si="33"/>
        <v>#NUM!</v>
      </c>
      <c r="AV114" s="16" t="e">
        <f t="shared" si="34"/>
        <v>#NUM!</v>
      </c>
      <c r="AW114" s="16" t="e">
        <f t="shared" si="35"/>
        <v>#NUM!</v>
      </c>
      <c r="AX114" s="16" t="e">
        <f t="shared" si="36"/>
        <v>#NUM!</v>
      </c>
      <c r="AY114" s="16" t="e">
        <f t="shared" si="37"/>
        <v>#NUM!</v>
      </c>
      <c r="AZ114" s="16" t="e">
        <f t="shared" si="38"/>
        <v>#NUM!</v>
      </c>
      <c r="BA114" s="16" t="e">
        <f t="shared" si="39"/>
        <v>#NUM!</v>
      </c>
      <c r="BB114" s="16" t="e">
        <f t="shared" si="40"/>
        <v>#NUM!</v>
      </c>
      <c r="BC114" s="16" t="e">
        <f t="shared" si="41"/>
        <v>#NUM!</v>
      </c>
      <c r="BD114" s="16" t="e">
        <f t="shared" si="42"/>
        <v>#NUM!</v>
      </c>
      <c r="BE114" s="16" t="e">
        <f t="shared" si="43"/>
        <v>#NUM!</v>
      </c>
      <c r="BF114" s="16" t="e">
        <f t="shared" si="44"/>
        <v>#NUM!</v>
      </c>
      <c r="BG114" s="16" t="e">
        <f t="shared" si="45"/>
        <v>#NUM!</v>
      </c>
      <c r="BH114" s="16" t="e">
        <f t="shared" si="46"/>
        <v>#NUM!</v>
      </c>
      <c r="BI114" s="13" t="s">
        <v>49</v>
      </c>
      <c r="BJ114" s="20" t="e">
        <f>VLOOKUP(B114,prot!A:I,9,FALSE)</f>
        <v>#N/A</v>
      </c>
      <c r="BK114" s="10" t="b">
        <f t="shared" si="25"/>
        <v>1</v>
      </c>
      <c r="BL114" s="9">
        <f t="shared" si="26"/>
        <v>0</v>
      </c>
    </row>
    <row r="115" spans="1:64" ht="12" customHeight="1" hidden="1">
      <c r="A115" s="3">
        <v>2</v>
      </c>
      <c r="B115" t="s">
        <v>120</v>
      </c>
      <c r="C115">
        <v>1954</v>
      </c>
      <c r="D115" s="19" t="s">
        <v>70</v>
      </c>
      <c r="E115" s="19" t="s">
        <v>70</v>
      </c>
      <c r="F115" s="39" t="s">
        <v>70</v>
      </c>
      <c r="G115" s="39" t="s">
        <v>70</v>
      </c>
      <c r="H115" s="1" t="s">
        <v>70</v>
      </c>
      <c r="I115" s="1" t="s">
        <v>70</v>
      </c>
      <c r="J115" s="1" t="s">
        <v>70</v>
      </c>
      <c r="K115" s="1" t="s">
        <v>70</v>
      </c>
      <c r="L115" s="1" t="s">
        <v>70</v>
      </c>
      <c r="M115" s="1" t="s">
        <v>70</v>
      </c>
      <c r="N115" s="1"/>
      <c r="O115" s="1" t="s">
        <v>70</v>
      </c>
      <c r="P115" s="1" t="s">
        <v>70</v>
      </c>
      <c r="Q115" s="1" t="s">
        <v>70</v>
      </c>
      <c r="R115" s="1"/>
      <c r="S115" s="1"/>
      <c r="T115" s="19"/>
      <c r="U115" s="19"/>
      <c r="V115" s="19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9"/>
      <c r="AK115" s="1"/>
      <c r="AL115" s="1"/>
      <c r="AM115" s="19">
        <f>SUM(D115:AL115)</f>
        <v>0</v>
      </c>
      <c r="AN115" s="29">
        <f>SUMIF(AP115:BH115,"&gt;0")</f>
        <v>0</v>
      </c>
      <c r="AO115" s="22">
        <f t="shared" si="47"/>
      </c>
      <c r="AP115" s="16" t="e">
        <f t="shared" si="28"/>
        <v>#NUM!</v>
      </c>
      <c r="AQ115" s="16" t="e">
        <f t="shared" si="29"/>
        <v>#NUM!</v>
      </c>
      <c r="AR115" s="16" t="e">
        <f t="shared" si="30"/>
        <v>#NUM!</v>
      </c>
      <c r="AS115" s="16" t="e">
        <f t="shared" si="31"/>
        <v>#NUM!</v>
      </c>
      <c r="AT115" s="16" t="e">
        <f t="shared" si="32"/>
        <v>#NUM!</v>
      </c>
      <c r="AU115" s="16" t="e">
        <f t="shared" si="33"/>
        <v>#NUM!</v>
      </c>
      <c r="AV115" s="16" t="e">
        <f t="shared" si="34"/>
        <v>#NUM!</v>
      </c>
      <c r="AW115" s="16" t="e">
        <f t="shared" si="35"/>
        <v>#NUM!</v>
      </c>
      <c r="AX115" s="16" t="e">
        <f t="shared" si="36"/>
        <v>#NUM!</v>
      </c>
      <c r="AY115" s="16" t="e">
        <f t="shared" si="37"/>
        <v>#NUM!</v>
      </c>
      <c r="AZ115" s="16" t="e">
        <f t="shared" si="38"/>
        <v>#NUM!</v>
      </c>
      <c r="BA115" s="16" t="e">
        <f t="shared" si="39"/>
        <v>#NUM!</v>
      </c>
      <c r="BB115" s="16" t="e">
        <f t="shared" si="40"/>
        <v>#NUM!</v>
      </c>
      <c r="BC115" s="16" t="e">
        <f t="shared" si="41"/>
        <v>#NUM!</v>
      </c>
      <c r="BD115" s="16" t="e">
        <f t="shared" si="42"/>
        <v>#NUM!</v>
      </c>
      <c r="BE115" s="16" t="e">
        <f t="shared" si="43"/>
        <v>#NUM!</v>
      </c>
      <c r="BF115" s="16" t="e">
        <f t="shared" si="44"/>
        <v>#NUM!</v>
      </c>
      <c r="BG115" s="16" t="e">
        <f t="shared" si="45"/>
        <v>#NUM!</v>
      </c>
      <c r="BH115" s="16" t="e">
        <f t="shared" si="46"/>
        <v>#NUM!</v>
      </c>
      <c r="BI115" s="13" t="s">
        <v>49</v>
      </c>
      <c r="BJ115" s="20" t="e">
        <f>VLOOKUP(B115,prot!A:I,9,FALSE)</f>
        <v>#N/A</v>
      </c>
      <c r="BK115" s="10" t="b">
        <f t="shared" si="25"/>
        <v>1</v>
      </c>
      <c r="BL115" s="9">
        <f t="shared" si="26"/>
        <v>0</v>
      </c>
    </row>
    <row r="116" spans="1:64" ht="12" customHeight="1">
      <c r="A116" s="3"/>
      <c r="B116" s="58" t="s">
        <v>69</v>
      </c>
      <c r="C116" s="59"/>
      <c r="D116" s="19"/>
      <c r="E116" s="19"/>
      <c r="F116" s="39"/>
      <c r="G116" s="3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9"/>
      <c r="U116" s="1"/>
      <c r="V116" s="19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9">
        <f>SUM(D116:AL116)</f>
        <v>0</v>
      </c>
      <c r="AN116" s="29">
        <f>SUMIF(AP116:BH116,"&gt;0")</f>
        <v>0</v>
      </c>
      <c r="AO116" s="22"/>
      <c r="AP116" s="16" t="e">
        <f t="shared" si="28"/>
        <v>#NUM!</v>
      </c>
      <c r="AQ116" s="16" t="e">
        <f t="shared" si="29"/>
        <v>#NUM!</v>
      </c>
      <c r="AR116" s="16" t="e">
        <f t="shared" si="30"/>
        <v>#NUM!</v>
      </c>
      <c r="AS116" s="16" t="e">
        <f t="shared" si="31"/>
        <v>#NUM!</v>
      </c>
      <c r="AT116" s="16" t="e">
        <f t="shared" si="32"/>
        <v>#NUM!</v>
      </c>
      <c r="AU116" s="16" t="e">
        <f t="shared" si="33"/>
        <v>#NUM!</v>
      </c>
      <c r="AV116" s="16" t="e">
        <f t="shared" si="34"/>
        <v>#NUM!</v>
      </c>
      <c r="AW116" s="16" t="e">
        <f t="shared" si="35"/>
        <v>#NUM!</v>
      </c>
      <c r="AX116" s="16" t="e">
        <f t="shared" si="36"/>
        <v>#NUM!</v>
      </c>
      <c r="AY116" s="16" t="e">
        <f t="shared" si="37"/>
        <v>#NUM!</v>
      </c>
      <c r="AZ116" s="16" t="e">
        <f t="shared" si="38"/>
        <v>#NUM!</v>
      </c>
      <c r="BA116" s="16" t="e">
        <f t="shared" si="39"/>
        <v>#NUM!</v>
      </c>
      <c r="BB116" s="16" t="e">
        <f t="shared" si="40"/>
        <v>#NUM!</v>
      </c>
      <c r="BC116" s="16" t="e">
        <f t="shared" si="41"/>
        <v>#NUM!</v>
      </c>
      <c r="BD116" s="16" t="e">
        <f t="shared" si="42"/>
        <v>#NUM!</v>
      </c>
      <c r="BE116" s="16" t="e">
        <f t="shared" si="43"/>
        <v>#NUM!</v>
      </c>
      <c r="BF116" s="16" t="e">
        <f t="shared" si="44"/>
        <v>#NUM!</v>
      </c>
      <c r="BG116" s="16" t="e">
        <f t="shared" si="45"/>
        <v>#NUM!</v>
      </c>
      <c r="BH116" s="16" t="e">
        <f t="shared" si="46"/>
        <v>#NUM!</v>
      </c>
      <c r="BI116" s="13" t="s">
        <v>49</v>
      </c>
      <c r="BJ116" s="20" t="e">
        <f>VLOOKUP(B116,prot!A:I,9,FALSE)</f>
        <v>#N/A</v>
      </c>
      <c r="BK116" s="10" t="b">
        <f t="shared" si="25"/>
        <v>1</v>
      </c>
      <c r="BL116" s="9">
        <f t="shared" si="26"/>
        <v>0</v>
      </c>
    </row>
    <row r="117" spans="1:64" ht="12" customHeight="1">
      <c r="A117" s="3">
        <v>1</v>
      </c>
      <c r="B117" s="4" t="s">
        <v>11</v>
      </c>
      <c r="C117" s="4">
        <v>1952</v>
      </c>
      <c r="D117" s="19">
        <v>1014.9999999999999</v>
      </c>
      <c r="E117" s="19">
        <v>1014.9999999999999</v>
      </c>
      <c r="F117" s="39">
        <v>1014.9999999999999</v>
      </c>
      <c r="G117" s="39">
        <v>1015</v>
      </c>
      <c r="H117" s="19">
        <v>1014.9999999999999</v>
      </c>
      <c r="I117" s="19">
        <v>1014.9999999999999</v>
      </c>
      <c r="J117" s="19">
        <v>845.0693548387095</v>
      </c>
      <c r="K117" s="19">
        <v>746.008956796628</v>
      </c>
      <c r="L117" s="19">
        <v>1014.9999999999999</v>
      </c>
      <c r="M117" s="19">
        <v>786.5934521342726</v>
      </c>
      <c r="N117" s="19"/>
      <c r="O117" s="19" t="s">
        <v>70</v>
      </c>
      <c r="P117" s="19" t="s">
        <v>70</v>
      </c>
      <c r="Q117" s="19">
        <v>1014.9999999999999</v>
      </c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"/>
      <c r="AE117" s="19"/>
      <c r="AF117" s="19"/>
      <c r="AG117" s="19"/>
      <c r="AH117" s="19"/>
      <c r="AI117" s="19"/>
      <c r="AJ117" s="19"/>
      <c r="AK117" s="19"/>
      <c r="AL117" s="19"/>
      <c r="AM117" s="19">
        <f>SUM(D117:AL117)</f>
        <v>10497.67176376961</v>
      </c>
      <c r="AN117" s="29">
        <f>SUMIF(AP117:BH117,"&gt;0")</f>
        <v>10497.671763769611</v>
      </c>
      <c r="AO117" s="22">
        <f t="shared" si="47"/>
      </c>
      <c r="AP117" s="16">
        <f t="shared" si="28"/>
        <v>1015</v>
      </c>
      <c r="AQ117" s="16">
        <f t="shared" si="29"/>
        <v>1014.9999999999999</v>
      </c>
      <c r="AR117" s="16">
        <f t="shared" si="30"/>
        <v>1014.9999999999999</v>
      </c>
      <c r="AS117" s="16">
        <f t="shared" si="31"/>
        <v>1014.9999999999999</v>
      </c>
      <c r="AT117" s="16">
        <f t="shared" si="32"/>
        <v>1014.9999999999999</v>
      </c>
      <c r="AU117" s="16">
        <f t="shared" si="33"/>
        <v>1014.9999999999999</v>
      </c>
      <c r="AV117" s="16">
        <f t="shared" si="34"/>
        <v>1014.9999999999999</v>
      </c>
      <c r="AW117" s="16">
        <f t="shared" si="35"/>
        <v>1014.9999999999999</v>
      </c>
      <c r="AX117" s="16">
        <f t="shared" si="36"/>
        <v>845.0693548387095</v>
      </c>
      <c r="AY117" s="16">
        <f t="shared" si="37"/>
        <v>786.5934521342726</v>
      </c>
      <c r="AZ117" s="16">
        <f t="shared" si="38"/>
        <v>746.008956796628</v>
      </c>
      <c r="BA117" s="16" t="e">
        <f t="shared" si="39"/>
        <v>#NUM!</v>
      </c>
      <c r="BB117" s="16" t="e">
        <f t="shared" si="40"/>
        <v>#NUM!</v>
      </c>
      <c r="BC117" s="16" t="e">
        <f t="shared" si="41"/>
        <v>#NUM!</v>
      </c>
      <c r="BD117" s="16" t="e">
        <f t="shared" si="42"/>
        <v>#NUM!</v>
      </c>
      <c r="BE117" s="16" t="e">
        <f t="shared" si="43"/>
        <v>#NUM!</v>
      </c>
      <c r="BF117" s="16" t="e">
        <f t="shared" si="44"/>
        <v>#NUM!</v>
      </c>
      <c r="BG117" s="16" t="e">
        <f t="shared" si="45"/>
        <v>#NUM!</v>
      </c>
      <c r="BH117" s="16" t="e">
        <f t="shared" si="46"/>
        <v>#NUM!</v>
      </c>
      <c r="BI117" s="13" t="s">
        <v>49</v>
      </c>
      <c r="BJ117" s="20" t="e">
        <f>VLOOKUP(B117,prot!A:I,9,FALSE)</f>
        <v>#N/A</v>
      </c>
      <c r="BK117" s="10" t="b">
        <f t="shared" si="25"/>
        <v>1</v>
      </c>
      <c r="BL117" s="9">
        <f t="shared" si="26"/>
        <v>0</v>
      </c>
    </row>
    <row r="118" spans="1:64" ht="12" customHeight="1">
      <c r="A118" s="3">
        <v>2</v>
      </c>
      <c r="B118" s="2" t="s">
        <v>63</v>
      </c>
      <c r="C118" s="2">
        <v>1951</v>
      </c>
      <c r="D118" s="19">
        <v>913.1700054141851</v>
      </c>
      <c r="E118" s="19">
        <v>840.1382488479264</v>
      </c>
      <c r="F118" s="39" t="s">
        <v>70</v>
      </c>
      <c r="G118" s="39" t="s">
        <v>70</v>
      </c>
      <c r="H118" s="19">
        <v>816.7947247706422</v>
      </c>
      <c r="I118" s="19">
        <v>968.7153482082488</v>
      </c>
      <c r="J118" s="19">
        <v>1030</v>
      </c>
      <c r="K118" s="19">
        <v>940.9626719056977</v>
      </c>
      <c r="L118" s="19">
        <v>847.0986038394415</v>
      </c>
      <c r="M118" s="19">
        <v>1030</v>
      </c>
      <c r="N118" s="19"/>
      <c r="O118" s="19">
        <v>986.3422291993719</v>
      </c>
      <c r="P118" s="19">
        <v>1030</v>
      </c>
      <c r="Q118" s="19">
        <v>839.7783825816488</v>
      </c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"/>
      <c r="AE118" s="19"/>
      <c r="AF118" s="19"/>
      <c r="AG118" s="19"/>
      <c r="AH118" s="19"/>
      <c r="AI118" s="19"/>
      <c r="AJ118" s="19"/>
      <c r="AK118" s="19"/>
      <c r="AL118" s="19"/>
      <c r="AM118" s="19">
        <f>SUM(D118:AL118)</f>
        <v>10243.000214767162</v>
      </c>
      <c r="AN118" s="29">
        <f>SUMIF(AP118:BH118,"&gt;0")</f>
        <v>10243.000214767162</v>
      </c>
      <c r="AO118" s="22">
        <f aca="true" t="shared" si="48" ref="AO118:AO126">IF(BL118=0,"",BL118)</f>
      </c>
      <c r="AP118" s="16">
        <f t="shared" si="28"/>
        <v>1030</v>
      </c>
      <c r="AQ118" s="16">
        <f t="shared" si="29"/>
        <v>1030</v>
      </c>
      <c r="AR118" s="16">
        <f t="shared" si="30"/>
        <v>1030</v>
      </c>
      <c r="AS118" s="16">
        <f t="shared" si="31"/>
        <v>986.3422291993719</v>
      </c>
      <c r="AT118" s="16">
        <f t="shared" si="32"/>
        <v>968.7153482082488</v>
      </c>
      <c r="AU118" s="16">
        <f t="shared" si="33"/>
        <v>940.9626719056977</v>
      </c>
      <c r="AV118" s="16">
        <f t="shared" si="34"/>
        <v>913.1700054141851</v>
      </c>
      <c r="AW118" s="16">
        <f t="shared" si="35"/>
        <v>847.0986038394415</v>
      </c>
      <c r="AX118" s="16">
        <f t="shared" si="36"/>
        <v>840.1382488479264</v>
      </c>
      <c r="AY118" s="16">
        <f t="shared" si="37"/>
        <v>839.7783825816488</v>
      </c>
      <c r="AZ118" s="16">
        <f t="shared" si="38"/>
        <v>816.7947247706422</v>
      </c>
      <c r="BA118" s="16" t="e">
        <f t="shared" si="39"/>
        <v>#NUM!</v>
      </c>
      <c r="BB118" s="16" t="e">
        <f t="shared" si="40"/>
        <v>#NUM!</v>
      </c>
      <c r="BC118" s="16" t="e">
        <f t="shared" si="41"/>
        <v>#NUM!</v>
      </c>
      <c r="BD118" s="16" t="e">
        <f t="shared" si="42"/>
        <v>#NUM!</v>
      </c>
      <c r="BE118" s="16" t="e">
        <f t="shared" si="43"/>
        <v>#NUM!</v>
      </c>
      <c r="BF118" s="16" t="e">
        <f t="shared" si="44"/>
        <v>#NUM!</v>
      </c>
      <c r="BG118" s="16" t="e">
        <f t="shared" si="45"/>
        <v>#NUM!</v>
      </c>
      <c r="BH118" s="16" t="e">
        <f t="shared" si="46"/>
        <v>#NUM!</v>
      </c>
      <c r="BI118" s="13" t="s">
        <v>49</v>
      </c>
      <c r="BJ118" s="20" t="e">
        <f>VLOOKUP(B118,prot!A:I,9,FALSE)</f>
        <v>#N/A</v>
      </c>
      <c r="BK118" s="10" t="b">
        <f t="shared" si="25"/>
        <v>1</v>
      </c>
      <c r="BL118" s="9">
        <f t="shared" si="26"/>
        <v>0</v>
      </c>
    </row>
    <row r="119" spans="1:64" ht="12" customHeight="1">
      <c r="A119" s="3">
        <v>3</v>
      </c>
      <c r="B119" s="2" t="s">
        <v>76</v>
      </c>
      <c r="C119" s="2">
        <v>1948</v>
      </c>
      <c r="D119" s="19">
        <v>978.4119278779473</v>
      </c>
      <c r="E119" s="19">
        <v>918.1408789885612</v>
      </c>
      <c r="F119" s="39" t="s">
        <v>70</v>
      </c>
      <c r="G119" s="39" t="s">
        <v>70</v>
      </c>
      <c r="H119" s="19">
        <v>686.1905712530713</v>
      </c>
      <c r="I119" s="19">
        <v>627.260432658758</v>
      </c>
      <c r="J119" s="19">
        <v>1068.7185697808534</v>
      </c>
      <c r="K119" s="19">
        <v>1077</v>
      </c>
      <c r="L119" s="19">
        <v>750.2383592017737</v>
      </c>
      <c r="M119" s="19">
        <v>799.2023809523811</v>
      </c>
      <c r="N119" s="19"/>
      <c r="O119" s="19">
        <v>1077</v>
      </c>
      <c r="P119" s="19">
        <v>957.6884272997034</v>
      </c>
      <c r="Q119" s="19" t="s">
        <v>70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"/>
      <c r="AE119" s="19"/>
      <c r="AF119" s="19"/>
      <c r="AG119" s="19"/>
      <c r="AH119" s="19"/>
      <c r="AI119" s="19"/>
      <c r="AJ119" s="19"/>
      <c r="AK119" s="19"/>
      <c r="AL119" s="19"/>
      <c r="AM119" s="19">
        <f>SUM(D119:AL119)</f>
        <v>8939.85154801305</v>
      </c>
      <c r="AN119" s="29">
        <f>SUMIF(AP119:BH119,"&gt;0")</f>
        <v>8939.851548013048</v>
      </c>
      <c r="AO119" s="22">
        <f t="shared" si="48"/>
      </c>
      <c r="AP119" s="16">
        <f t="shared" si="28"/>
        <v>1077</v>
      </c>
      <c r="AQ119" s="16">
        <f t="shared" si="29"/>
        <v>1077</v>
      </c>
      <c r="AR119" s="16">
        <f t="shared" si="30"/>
        <v>1068.7185697808534</v>
      </c>
      <c r="AS119" s="16">
        <f t="shared" si="31"/>
        <v>978.4119278779473</v>
      </c>
      <c r="AT119" s="16">
        <f t="shared" si="32"/>
        <v>957.6884272997034</v>
      </c>
      <c r="AU119" s="16">
        <f t="shared" si="33"/>
        <v>918.1408789885612</v>
      </c>
      <c r="AV119" s="16">
        <f t="shared" si="34"/>
        <v>799.2023809523811</v>
      </c>
      <c r="AW119" s="16">
        <f t="shared" si="35"/>
        <v>750.2383592017737</v>
      </c>
      <c r="AX119" s="16">
        <f t="shared" si="36"/>
        <v>686.1905712530713</v>
      </c>
      <c r="AY119" s="16">
        <f t="shared" si="37"/>
        <v>627.260432658758</v>
      </c>
      <c r="AZ119" s="16" t="e">
        <f t="shared" si="38"/>
        <v>#NUM!</v>
      </c>
      <c r="BA119" s="16" t="e">
        <f t="shared" si="39"/>
        <v>#NUM!</v>
      </c>
      <c r="BB119" s="16" t="e">
        <f t="shared" si="40"/>
        <v>#NUM!</v>
      </c>
      <c r="BC119" s="16" t="e">
        <f t="shared" si="41"/>
        <v>#NUM!</v>
      </c>
      <c r="BD119" s="16" t="e">
        <f t="shared" si="42"/>
        <v>#NUM!</v>
      </c>
      <c r="BE119" s="16" t="e">
        <f t="shared" si="43"/>
        <v>#NUM!</v>
      </c>
      <c r="BF119" s="16" t="e">
        <f t="shared" si="44"/>
        <v>#NUM!</v>
      </c>
      <c r="BG119" s="16" t="e">
        <f t="shared" si="45"/>
        <v>#NUM!</v>
      </c>
      <c r="BH119" s="16" t="e">
        <f t="shared" si="46"/>
        <v>#NUM!</v>
      </c>
      <c r="BI119" s="13" t="s">
        <v>49</v>
      </c>
      <c r="BJ119" s="20" t="e">
        <f>VLOOKUP(B119,prot!A:I,9,FALSE)</f>
        <v>#N/A</v>
      </c>
      <c r="BK119" s="10" t="b">
        <f t="shared" si="25"/>
        <v>1</v>
      </c>
      <c r="BL119" s="9">
        <f t="shared" si="26"/>
        <v>0</v>
      </c>
    </row>
    <row r="120" spans="1:64" ht="12" customHeight="1">
      <c r="A120" s="3">
        <v>4</v>
      </c>
      <c r="B120" s="1" t="s">
        <v>81</v>
      </c>
      <c r="C120" s="1">
        <v>1953</v>
      </c>
      <c r="D120" s="19"/>
      <c r="E120" s="19" t="s">
        <v>70</v>
      </c>
      <c r="F120" s="39" t="s">
        <v>70</v>
      </c>
      <c r="G120" s="39" t="s">
        <v>70</v>
      </c>
      <c r="H120" s="1">
        <v>554</v>
      </c>
      <c r="I120" s="1"/>
      <c r="J120" s="1" t="s">
        <v>70</v>
      </c>
      <c r="K120" s="1" t="s">
        <v>70</v>
      </c>
      <c r="L120" s="19">
        <v>861.5173674588664</v>
      </c>
      <c r="M120" s="19">
        <v>629.205921938089</v>
      </c>
      <c r="N120" s="1"/>
      <c r="O120" s="19">
        <v>846.0471567267681</v>
      </c>
      <c r="P120" s="19">
        <v>875.365141187926</v>
      </c>
      <c r="Q120" s="19">
        <v>942.0485175202156</v>
      </c>
      <c r="R120" s="1"/>
      <c r="S120" s="1"/>
      <c r="T120" s="19"/>
      <c r="U120" s="1"/>
      <c r="V120" s="1" t="s">
        <v>70</v>
      </c>
      <c r="W120" s="1"/>
      <c r="X120" s="1"/>
      <c r="Y120" s="1"/>
      <c r="Z120" s="1"/>
      <c r="AA120" s="1" t="s">
        <v>70</v>
      </c>
      <c r="AB120" s="1" t="s">
        <v>70</v>
      </c>
      <c r="AC120" s="1" t="s">
        <v>70</v>
      </c>
      <c r="AD120" s="1"/>
      <c r="AE120" s="1" t="s">
        <v>70</v>
      </c>
      <c r="AF120" s="1" t="s">
        <v>70</v>
      </c>
      <c r="AG120" s="1"/>
      <c r="AH120" s="1"/>
      <c r="AI120" s="1"/>
      <c r="AJ120" s="1"/>
      <c r="AK120" s="1"/>
      <c r="AL120" s="1"/>
      <c r="AM120" s="19">
        <f>SUM(D120:AL120)</f>
        <v>4708.184104831865</v>
      </c>
      <c r="AN120" s="29">
        <f>SUMIF(AP120:BH120,"&gt;0")</f>
        <v>4708.184104831866</v>
      </c>
      <c r="AO120" s="22">
        <f t="shared" si="48"/>
      </c>
      <c r="AP120" s="16">
        <f t="shared" si="28"/>
        <v>942.0485175202156</v>
      </c>
      <c r="AQ120" s="16">
        <f t="shared" si="29"/>
        <v>875.365141187926</v>
      </c>
      <c r="AR120" s="16">
        <f t="shared" si="30"/>
        <v>861.5173674588664</v>
      </c>
      <c r="AS120" s="16">
        <f t="shared" si="31"/>
        <v>846.0471567267681</v>
      </c>
      <c r="AT120" s="16">
        <f t="shared" si="32"/>
        <v>629.205921938089</v>
      </c>
      <c r="AU120" s="16">
        <f t="shared" si="33"/>
        <v>554</v>
      </c>
      <c r="AV120" s="16" t="e">
        <f t="shared" si="34"/>
        <v>#NUM!</v>
      </c>
      <c r="AW120" s="16" t="e">
        <f t="shared" si="35"/>
        <v>#NUM!</v>
      </c>
      <c r="AX120" s="16" t="e">
        <f t="shared" si="36"/>
        <v>#NUM!</v>
      </c>
      <c r="AY120" s="16" t="e">
        <f t="shared" si="37"/>
        <v>#NUM!</v>
      </c>
      <c r="AZ120" s="16" t="e">
        <f t="shared" si="38"/>
        <v>#NUM!</v>
      </c>
      <c r="BA120" s="16" t="e">
        <f t="shared" si="39"/>
        <v>#NUM!</v>
      </c>
      <c r="BB120" s="16" t="e">
        <f t="shared" si="40"/>
        <v>#NUM!</v>
      </c>
      <c r="BC120" s="16" t="e">
        <f t="shared" si="41"/>
        <v>#NUM!</v>
      </c>
      <c r="BD120" s="16" t="e">
        <f t="shared" si="42"/>
        <v>#NUM!</v>
      </c>
      <c r="BE120" s="16" t="e">
        <f t="shared" si="43"/>
        <v>#NUM!</v>
      </c>
      <c r="BF120" s="16" t="e">
        <f t="shared" si="44"/>
        <v>#NUM!</v>
      </c>
      <c r="BG120" s="16" t="e">
        <f t="shared" si="45"/>
        <v>#NUM!</v>
      </c>
      <c r="BH120" s="16" t="e">
        <f t="shared" si="46"/>
        <v>#NUM!</v>
      </c>
      <c r="BI120" s="13" t="s">
        <v>49</v>
      </c>
      <c r="BJ120" s="20" t="e">
        <f>VLOOKUP(B120,prot!A:I,9,FALSE)</f>
        <v>#N/A</v>
      </c>
      <c r="BK120" s="10" t="b">
        <f t="shared" si="25"/>
        <v>1</v>
      </c>
      <c r="BL120" s="9">
        <f t="shared" si="26"/>
        <v>0</v>
      </c>
    </row>
    <row r="121" spans="1:64" ht="12" customHeight="1">
      <c r="A121" s="3">
        <v>5</v>
      </c>
      <c r="B121" s="2" t="s">
        <v>43</v>
      </c>
      <c r="C121" s="56">
        <v>1942</v>
      </c>
      <c r="D121" s="19">
        <v>1007.2989851678377</v>
      </c>
      <c r="E121" s="19">
        <v>844.2431273644388</v>
      </c>
      <c r="F121" s="39" t="s">
        <v>70</v>
      </c>
      <c r="G121" s="39" t="s">
        <v>70</v>
      </c>
      <c r="H121" s="40">
        <v>825.609090909091</v>
      </c>
      <c r="I121" s="40" t="s">
        <v>70</v>
      </c>
      <c r="J121" s="40" t="s">
        <v>70</v>
      </c>
      <c r="K121" s="40" t="s">
        <v>70</v>
      </c>
      <c r="L121" s="40">
        <v>1051.4723926380366</v>
      </c>
      <c r="M121" s="40">
        <v>847.8481012658228</v>
      </c>
      <c r="N121" s="40"/>
      <c r="O121" s="40" t="s">
        <v>70</v>
      </c>
      <c r="P121" s="40" t="s">
        <v>70</v>
      </c>
      <c r="Q121" s="40" t="s">
        <v>70</v>
      </c>
      <c r="R121" s="40"/>
      <c r="S121" s="40"/>
      <c r="T121" s="19"/>
      <c r="U121" s="40"/>
      <c r="V121" s="40"/>
      <c r="W121" s="40"/>
      <c r="X121" s="40"/>
      <c r="Y121" s="40"/>
      <c r="Z121" s="40"/>
      <c r="AA121" s="19"/>
      <c r="AB121" s="40"/>
      <c r="AC121" s="40"/>
      <c r="AD121" s="1"/>
      <c r="AE121" s="40"/>
      <c r="AF121" s="40"/>
      <c r="AG121" s="40"/>
      <c r="AH121" s="40"/>
      <c r="AI121" s="40"/>
      <c r="AJ121" s="40"/>
      <c r="AK121" s="40"/>
      <c r="AL121" s="40"/>
      <c r="AM121" s="19">
        <f>SUM(D121:AL121)</f>
        <v>4576.471697345227</v>
      </c>
      <c r="AN121" s="29">
        <f>SUMIF(AP121:BH121,"&gt;0")</f>
        <v>4576.471697345227</v>
      </c>
      <c r="AO121" s="22">
        <f t="shared" si="48"/>
      </c>
      <c r="AP121" s="16">
        <f t="shared" si="28"/>
        <v>1051.4723926380366</v>
      </c>
      <c r="AQ121" s="16">
        <f t="shared" si="29"/>
        <v>1007.2989851678377</v>
      </c>
      <c r="AR121" s="16">
        <f t="shared" si="30"/>
        <v>847.8481012658228</v>
      </c>
      <c r="AS121" s="16">
        <f t="shared" si="31"/>
        <v>844.2431273644388</v>
      </c>
      <c r="AT121" s="16">
        <f t="shared" si="32"/>
        <v>825.609090909091</v>
      </c>
      <c r="AU121" s="16" t="e">
        <f t="shared" si="33"/>
        <v>#NUM!</v>
      </c>
      <c r="AV121" s="16" t="e">
        <f t="shared" si="34"/>
        <v>#NUM!</v>
      </c>
      <c r="AW121" s="16" t="e">
        <f t="shared" si="35"/>
        <v>#NUM!</v>
      </c>
      <c r="AX121" s="16" t="e">
        <f t="shared" si="36"/>
        <v>#NUM!</v>
      </c>
      <c r="AY121" s="16" t="e">
        <f t="shared" si="37"/>
        <v>#NUM!</v>
      </c>
      <c r="AZ121" s="16" t="e">
        <f t="shared" si="38"/>
        <v>#NUM!</v>
      </c>
      <c r="BA121" s="16" t="e">
        <f t="shared" si="39"/>
        <v>#NUM!</v>
      </c>
      <c r="BB121" s="16" t="e">
        <f t="shared" si="40"/>
        <v>#NUM!</v>
      </c>
      <c r="BC121" s="16" t="e">
        <f t="shared" si="41"/>
        <v>#NUM!</v>
      </c>
      <c r="BD121" s="16" t="e">
        <f t="shared" si="42"/>
        <v>#NUM!</v>
      </c>
      <c r="BE121" s="16" t="e">
        <f t="shared" si="43"/>
        <v>#NUM!</v>
      </c>
      <c r="BF121" s="16" t="e">
        <f t="shared" si="44"/>
        <v>#NUM!</v>
      </c>
      <c r="BG121" s="16" t="e">
        <f t="shared" si="45"/>
        <v>#NUM!</v>
      </c>
      <c r="BH121" s="16" t="e">
        <f t="shared" si="46"/>
        <v>#NUM!</v>
      </c>
      <c r="BI121" s="13" t="s">
        <v>49</v>
      </c>
      <c r="BJ121" s="20" t="e">
        <f>VLOOKUP(B121,prot!A:I,9,FALSE)</f>
        <v>#N/A</v>
      </c>
      <c r="BK121" s="10" t="b">
        <f aca="true" t="shared" si="49" ref="BK121:BK127">ISERROR(BJ121)</f>
        <v>1</v>
      </c>
      <c r="BL121" s="9">
        <f aca="true" t="shared" si="50" ref="BL121:BL127">IF(BK121,0,BJ121)</f>
        <v>0</v>
      </c>
    </row>
    <row r="122" spans="1:64" ht="12.75">
      <c r="A122" s="3">
        <v>6</v>
      </c>
      <c r="B122" s="2" t="s">
        <v>29</v>
      </c>
      <c r="C122" s="2">
        <v>1941</v>
      </c>
      <c r="D122" s="19" t="s">
        <v>70</v>
      </c>
      <c r="E122" s="19" t="s">
        <v>70</v>
      </c>
      <c r="F122" s="39"/>
      <c r="G122" s="39"/>
      <c r="H122" s="19"/>
      <c r="I122" s="19"/>
      <c r="J122" s="19">
        <v>871</v>
      </c>
      <c r="K122" s="19">
        <v>552</v>
      </c>
      <c r="L122" s="40">
        <v>634</v>
      </c>
      <c r="M122" s="40">
        <v>580</v>
      </c>
      <c r="N122" s="19"/>
      <c r="O122" s="19">
        <v>651.9332591768631</v>
      </c>
      <c r="P122" s="19">
        <v>544.2031250000001</v>
      </c>
      <c r="Q122" s="19" t="s">
        <v>70</v>
      </c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"/>
      <c r="AE122" s="19"/>
      <c r="AF122" s="19"/>
      <c r="AG122" s="19"/>
      <c r="AH122" s="19"/>
      <c r="AI122" s="19"/>
      <c r="AJ122" s="19"/>
      <c r="AK122" s="19"/>
      <c r="AL122" s="19"/>
      <c r="AM122" s="19">
        <f>SUM(D122:AL122)</f>
        <v>3833.136384176863</v>
      </c>
      <c r="AN122" s="29">
        <f>SUMIF(AP122:BH122,"&gt;0")</f>
        <v>3833.136384176863</v>
      </c>
      <c r="AO122" s="22">
        <f t="shared" si="48"/>
      </c>
      <c r="AP122" s="16">
        <f t="shared" si="28"/>
        <v>871</v>
      </c>
      <c r="AQ122" s="16">
        <f t="shared" si="29"/>
        <v>651.9332591768631</v>
      </c>
      <c r="AR122" s="16">
        <f t="shared" si="30"/>
        <v>634</v>
      </c>
      <c r="AS122" s="16">
        <f t="shared" si="31"/>
        <v>580</v>
      </c>
      <c r="AT122" s="16">
        <f t="shared" si="32"/>
        <v>552</v>
      </c>
      <c r="AU122" s="16">
        <f t="shared" si="33"/>
        <v>544.2031250000001</v>
      </c>
      <c r="AV122" s="16" t="e">
        <f t="shared" si="34"/>
        <v>#NUM!</v>
      </c>
      <c r="AW122" s="16" t="e">
        <f t="shared" si="35"/>
        <v>#NUM!</v>
      </c>
      <c r="AX122" s="16" t="e">
        <f t="shared" si="36"/>
        <v>#NUM!</v>
      </c>
      <c r="AY122" s="16" t="e">
        <f t="shared" si="37"/>
        <v>#NUM!</v>
      </c>
      <c r="AZ122" s="16" t="e">
        <f t="shared" si="38"/>
        <v>#NUM!</v>
      </c>
      <c r="BA122" s="16" t="e">
        <f t="shared" si="39"/>
        <v>#NUM!</v>
      </c>
      <c r="BB122" s="16" t="e">
        <f t="shared" si="40"/>
        <v>#NUM!</v>
      </c>
      <c r="BC122" s="16" t="e">
        <f t="shared" si="41"/>
        <v>#NUM!</v>
      </c>
      <c r="BD122" s="16" t="e">
        <f t="shared" si="42"/>
        <v>#NUM!</v>
      </c>
      <c r="BE122" s="16" t="e">
        <f t="shared" si="43"/>
        <v>#NUM!</v>
      </c>
      <c r="BF122" s="16" t="e">
        <f t="shared" si="44"/>
        <v>#NUM!</v>
      </c>
      <c r="BG122" s="16" t="e">
        <f t="shared" si="45"/>
        <v>#NUM!</v>
      </c>
      <c r="BH122" s="16" t="e">
        <f t="shared" si="46"/>
        <v>#NUM!</v>
      </c>
      <c r="BI122" s="13" t="s">
        <v>49</v>
      </c>
      <c r="BJ122" s="20" t="e">
        <f>VLOOKUP(B122,prot!A:I,9,FALSE)</f>
        <v>#N/A</v>
      </c>
      <c r="BK122" s="10" t="b">
        <f t="shared" si="49"/>
        <v>1</v>
      </c>
      <c r="BL122" s="9">
        <f t="shared" si="50"/>
        <v>0</v>
      </c>
    </row>
    <row r="123" spans="1:64" ht="12.75">
      <c r="A123" s="3">
        <v>7</v>
      </c>
      <c r="B123" s="2" t="s">
        <v>97</v>
      </c>
      <c r="C123" s="1">
        <v>1946</v>
      </c>
      <c r="D123" s="19" t="s">
        <v>70</v>
      </c>
      <c r="E123" s="19">
        <v>782.5541448842423</v>
      </c>
      <c r="F123" s="39" t="s">
        <v>70</v>
      </c>
      <c r="G123" s="39" t="s">
        <v>70</v>
      </c>
      <c r="H123" s="19" t="s">
        <v>70</v>
      </c>
      <c r="I123" s="19" t="s">
        <v>70</v>
      </c>
      <c r="J123" s="19" t="s">
        <v>70</v>
      </c>
      <c r="K123" s="19" t="s">
        <v>70</v>
      </c>
      <c r="L123" s="19">
        <v>509.4594594594596</v>
      </c>
      <c r="M123" s="19">
        <v>715.2653342522399</v>
      </c>
      <c r="N123" s="19"/>
      <c r="O123" s="19">
        <v>668.5756603307824</v>
      </c>
      <c r="P123" s="19" t="s">
        <v>70</v>
      </c>
      <c r="Q123" s="19" t="s">
        <v>70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"/>
      <c r="AE123" s="19"/>
      <c r="AF123" s="19"/>
      <c r="AG123" s="19"/>
      <c r="AH123" s="19"/>
      <c r="AI123" s="19"/>
      <c r="AJ123" s="19"/>
      <c r="AK123" s="19"/>
      <c r="AL123" s="19"/>
      <c r="AM123" s="19">
        <f>SUM(D123:AL123)</f>
        <v>2675.854598926724</v>
      </c>
      <c r="AN123" s="29">
        <f>SUMIF(AP123:BH123,"&gt;0")</f>
        <v>2675.854598926724</v>
      </c>
      <c r="AO123" s="22">
        <f t="shared" si="48"/>
      </c>
      <c r="AP123" s="16">
        <f t="shared" si="28"/>
        <v>782.5541448842423</v>
      </c>
      <c r="AQ123" s="16">
        <f t="shared" si="29"/>
        <v>715.2653342522399</v>
      </c>
      <c r="AR123" s="16">
        <f t="shared" si="30"/>
        <v>668.5756603307824</v>
      </c>
      <c r="AS123" s="16">
        <f t="shared" si="31"/>
        <v>509.4594594594596</v>
      </c>
      <c r="AT123" s="16" t="e">
        <f t="shared" si="32"/>
        <v>#NUM!</v>
      </c>
      <c r="AU123" s="16" t="e">
        <f t="shared" si="33"/>
        <v>#NUM!</v>
      </c>
      <c r="AV123" s="16" t="e">
        <f t="shared" si="34"/>
        <v>#NUM!</v>
      </c>
      <c r="AW123" s="16" t="e">
        <f t="shared" si="35"/>
        <v>#NUM!</v>
      </c>
      <c r="AX123" s="16" t="e">
        <f t="shared" si="36"/>
        <v>#NUM!</v>
      </c>
      <c r="AY123" s="16" t="e">
        <f t="shared" si="37"/>
        <v>#NUM!</v>
      </c>
      <c r="AZ123" s="16" t="e">
        <f t="shared" si="38"/>
        <v>#NUM!</v>
      </c>
      <c r="BA123" s="16" t="e">
        <f t="shared" si="39"/>
        <v>#NUM!</v>
      </c>
      <c r="BB123" s="16" t="e">
        <f t="shared" si="40"/>
        <v>#NUM!</v>
      </c>
      <c r="BC123" s="16" t="e">
        <f t="shared" si="41"/>
        <v>#NUM!</v>
      </c>
      <c r="BD123" s="16" t="e">
        <f t="shared" si="42"/>
        <v>#NUM!</v>
      </c>
      <c r="BE123" s="16" t="e">
        <f t="shared" si="43"/>
        <v>#NUM!</v>
      </c>
      <c r="BF123" s="16" t="e">
        <f t="shared" si="44"/>
        <v>#NUM!</v>
      </c>
      <c r="BG123" s="16" t="e">
        <f t="shared" si="45"/>
        <v>#NUM!</v>
      </c>
      <c r="BH123" s="16" t="e">
        <f t="shared" si="46"/>
        <v>#NUM!</v>
      </c>
      <c r="BI123" s="13" t="s">
        <v>49</v>
      </c>
      <c r="BJ123" s="20" t="e">
        <f>VLOOKUP(B123,prot!A:I,9,FALSE)</f>
        <v>#N/A</v>
      </c>
      <c r="BK123" s="10" t="b">
        <f t="shared" si="49"/>
        <v>1</v>
      </c>
      <c r="BL123" s="9">
        <f t="shared" si="50"/>
        <v>0</v>
      </c>
    </row>
    <row r="124" spans="1:64" ht="12" customHeight="1" hidden="1">
      <c r="A124" s="3">
        <v>8</v>
      </c>
      <c r="B124" s="1" t="s">
        <v>20</v>
      </c>
      <c r="C124" s="1">
        <v>1943</v>
      </c>
      <c r="D124" s="19" t="s">
        <v>70</v>
      </c>
      <c r="E124" s="19" t="s">
        <v>70</v>
      </c>
      <c r="F124" s="39"/>
      <c r="G124" s="3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"/>
      <c r="AE124" s="19"/>
      <c r="AF124" s="19"/>
      <c r="AG124" s="19"/>
      <c r="AH124" s="19"/>
      <c r="AI124" s="19"/>
      <c r="AJ124" s="19"/>
      <c r="AK124" s="19"/>
      <c r="AL124" s="19"/>
      <c r="AM124" s="19">
        <f>SUM(D124:AL124)</f>
        <v>0</v>
      </c>
      <c r="AN124" s="29">
        <f>SUMIF(AP124:BH124,"&gt;0")</f>
        <v>0</v>
      </c>
      <c r="AO124" s="22">
        <f t="shared" si="48"/>
      </c>
      <c r="AP124" s="16" t="e">
        <f t="shared" si="28"/>
        <v>#NUM!</v>
      </c>
      <c r="AQ124" s="16" t="e">
        <f t="shared" si="29"/>
        <v>#NUM!</v>
      </c>
      <c r="AR124" s="16" t="e">
        <f t="shared" si="30"/>
        <v>#NUM!</v>
      </c>
      <c r="AS124" s="16" t="e">
        <f t="shared" si="31"/>
        <v>#NUM!</v>
      </c>
      <c r="AT124" s="16" t="e">
        <f t="shared" si="32"/>
        <v>#NUM!</v>
      </c>
      <c r="AU124" s="16" t="e">
        <f t="shared" si="33"/>
        <v>#NUM!</v>
      </c>
      <c r="AV124" s="16" t="e">
        <f t="shared" si="34"/>
        <v>#NUM!</v>
      </c>
      <c r="AW124" s="16" t="e">
        <f t="shared" si="35"/>
        <v>#NUM!</v>
      </c>
      <c r="AX124" s="16" t="e">
        <f t="shared" si="36"/>
        <v>#NUM!</v>
      </c>
      <c r="AY124" s="16" t="e">
        <f t="shared" si="37"/>
        <v>#NUM!</v>
      </c>
      <c r="AZ124" s="16" t="e">
        <f t="shared" si="38"/>
        <v>#NUM!</v>
      </c>
      <c r="BA124" s="16" t="e">
        <f t="shared" si="39"/>
        <v>#NUM!</v>
      </c>
      <c r="BB124" s="16" t="e">
        <f t="shared" si="40"/>
        <v>#NUM!</v>
      </c>
      <c r="BC124" s="16" t="e">
        <f t="shared" si="41"/>
        <v>#NUM!</v>
      </c>
      <c r="BD124" s="16" t="e">
        <f t="shared" si="42"/>
        <v>#NUM!</v>
      </c>
      <c r="BE124" s="16" t="e">
        <f t="shared" si="43"/>
        <v>#NUM!</v>
      </c>
      <c r="BF124" s="16" t="e">
        <f t="shared" si="44"/>
        <v>#NUM!</v>
      </c>
      <c r="BG124" s="16" t="e">
        <f t="shared" si="45"/>
        <v>#NUM!</v>
      </c>
      <c r="BH124" s="16" t="e">
        <f t="shared" si="46"/>
        <v>#NUM!</v>
      </c>
      <c r="BI124" s="13" t="s">
        <v>49</v>
      </c>
      <c r="BJ124" s="20" t="e">
        <f>VLOOKUP(B124,prot!A:I,8,FALSE)*#REF!</f>
        <v>#N/A</v>
      </c>
      <c r="BK124" s="10" t="b">
        <f t="shared" si="49"/>
        <v>1</v>
      </c>
      <c r="BL124" s="9">
        <f t="shared" si="50"/>
        <v>0</v>
      </c>
    </row>
    <row r="125" spans="1:64" ht="12" customHeight="1" hidden="1">
      <c r="A125" s="3">
        <v>9</v>
      </c>
      <c r="B125" s="53" t="s">
        <v>18</v>
      </c>
      <c r="C125" s="53">
        <v>1947</v>
      </c>
      <c r="D125" s="19" t="s">
        <v>70</v>
      </c>
      <c r="E125" s="19" t="s">
        <v>70</v>
      </c>
      <c r="F125" s="39"/>
      <c r="G125" s="3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"/>
      <c r="AE125" s="19"/>
      <c r="AF125" s="19"/>
      <c r="AG125" s="19"/>
      <c r="AH125" s="19"/>
      <c r="AI125" s="19"/>
      <c r="AJ125" s="19"/>
      <c r="AK125" s="19"/>
      <c r="AL125" s="19"/>
      <c r="AM125" s="19">
        <f>SUM(D125:AL125)</f>
        <v>0</v>
      </c>
      <c r="AN125" s="29">
        <f>SUMIF(AP125:BH125,"&gt;0")</f>
        <v>0</v>
      </c>
      <c r="AO125" s="22">
        <f t="shared" si="48"/>
      </c>
      <c r="AP125" s="16" t="e">
        <f>LARGE($F125:$AK125,1)</f>
        <v>#NUM!</v>
      </c>
      <c r="AQ125" s="16" t="e">
        <f>LARGE($F125:$AK125,2)</f>
        <v>#NUM!</v>
      </c>
      <c r="AR125" s="16" t="e">
        <f>LARGE($F125:$AK125,3)</f>
        <v>#NUM!</v>
      </c>
      <c r="AS125" s="16" t="e">
        <f>LARGE($F125:$AK125,4)</f>
        <v>#NUM!</v>
      </c>
      <c r="AT125" s="16" t="e">
        <f>LARGE($F125:$AK125,5)</f>
        <v>#NUM!</v>
      </c>
      <c r="AU125" s="16" t="e">
        <f>LARGE($F125:$AK125,6)</f>
        <v>#NUM!</v>
      </c>
      <c r="AV125" s="16" t="e">
        <f>LARGE($F125:$AK125,7)</f>
        <v>#NUM!</v>
      </c>
      <c r="AW125" s="16" t="e">
        <f>LARGE($F125:$AK125,8)</f>
        <v>#NUM!</v>
      </c>
      <c r="AX125" s="16" t="e">
        <f>LARGE($F125:$AK125,9)</f>
        <v>#NUM!</v>
      </c>
      <c r="AY125" s="16" t="e">
        <f>LARGE($F125:$AK125,10)</f>
        <v>#NUM!</v>
      </c>
      <c r="AZ125" s="16"/>
      <c r="BA125" s="16"/>
      <c r="BB125" s="16"/>
      <c r="BC125" s="16"/>
      <c r="BD125" s="16"/>
      <c r="BE125" s="16"/>
      <c r="BF125" s="16"/>
      <c r="BG125" s="16"/>
      <c r="BH125" s="16"/>
      <c r="BI125" s="13" t="s">
        <v>49</v>
      </c>
      <c r="BJ125" s="20" t="e">
        <f>VLOOKUP(B125,prot!A:I,8,FALSE)*#REF!</f>
        <v>#N/A</v>
      </c>
      <c r="BK125" s="10" t="b">
        <f t="shared" si="49"/>
        <v>1</v>
      </c>
      <c r="BL125" s="9">
        <f t="shared" si="50"/>
        <v>0</v>
      </c>
    </row>
    <row r="126" spans="1:64" ht="12" customHeight="1" hidden="1">
      <c r="A126" s="3">
        <v>10</v>
      </c>
      <c r="B126" s="35" t="s">
        <v>112</v>
      </c>
      <c r="C126" s="35">
        <v>1950</v>
      </c>
      <c r="D126" s="19"/>
      <c r="E126" s="19" t="s">
        <v>70</v>
      </c>
      <c r="F126" s="39" t="s">
        <v>70</v>
      </c>
      <c r="G126" s="39" t="s">
        <v>70</v>
      </c>
      <c r="H126" s="1" t="s">
        <v>70</v>
      </c>
      <c r="I126" s="1"/>
      <c r="J126" s="1" t="s">
        <v>70</v>
      </c>
      <c r="K126" s="1" t="s">
        <v>70</v>
      </c>
      <c r="L126" s="1"/>
      <c r="M126" s="1"/>
      <c r="N126" s="1"/>
      <c r="O126" s="1"/>
      <c r="P126" s="1"/>
      <c r="Q126" s="1"/>
      <c r="R126" s="1"/>
      <c r="S126" s="1"/>
      <c r="T126" s="19"/>
      <c r="U126" s="1"/>
      <c r="V126" s="1" t="s">
        <v>70</v>
      </c>
      <c r="W126" s="1"/>
      <c r="X126" s="1"/>
      <c r="Y126" s="1"/>
      <c r="Z126" s="1"/>
      <c r="AA126" s="1" t="s">
        <v>70</v>
      </c>
      <c r="AB126" s="1" t="s">
        <v>70</v>
      </c>
      <c r="AC126" s="1" t="s">
        <v>70</v>
      </c>
      <c r="AD126" s="1"/>
      <c r="AE126" s="1" t="s">
        <v>70</v>
      </c>
      <c r="AF126" s="1" t="s">
        <v>70</v>
      </c>
      <c r="AG126" s="1"/>
      <c r="AH126" s="1"/>
      <c r="AI126" s="1"/>
      <c r="AJ126" s="1"/>
      <c r="AK126" s="1"/>
      <c r="AL126" s="1"/>
      <c r="AM126" s="19">
        <f>SUM(D126:AL126)</f>
        <v>0</v>
      </c>
      <c r="AN126" s="29">
        <f>SUMIF(AP126:BH126,"&gt;0")</f>
        <v>0</v>
      </c>
      <c r="AO126" s="22">
        <f t="shared" si="48"/>
      </c>
      <c r="AP126" s="16" t="e">
        <f>LARGE($F126:$AK126,1)</f>
        <v>#NUM!</v>
      </c>
      <c r="AQ126" s="16" t="e">
        <f>LARGE($F126:$AK126,2)</f>
        <v>#NUM!</v>
      </c>
      <c r="AR126" s="16" t="e">
        <f>LARGE($F126:$AK126,3)</f>
        <v>#NUM!</v>
      </c>
      <c r="AS126" s="16" t="e">
        <f>LARGE($F126:$AK126,4)</f>
        <v>#NUM!</v>
      </c>
      <c r="AT126" s="16" t="e">
        <f>LARGE($F126:$AK126,5)</f>
        <v>#NUM!</v>
      </c>
      <c r="AU126" s="16" t="e">
        <f>LARGE($F126:$AK126,6)</f>
        <v>#NUM!</v>
      </c>
      <c r="AV126" s="16" t="e">
        <f>LARGE($F126:$AK126,7)</f>
        <v>#NUM!</v>
      </c>
      <c r="AW126" s="16" t="e">
        <f>LARGE($F126:$AK126,8)</f>
        <v>#NUM!</v>
      </c>
      <c r="AX126" s="16" t="e">
        <f>LARGE($F126:$AK126,9)</f>
        <v>#NUM!</v>
      </c>
      <c r="AY126" s="16" t="e">
        <f>LARGE($F126:$AK126,10)</f>
        <v>#NUM!</v>
      </c>
      <c r="AZ126" s="16"/>
      <c r="BA126" s="16"/>
      <c r="BB126" s="16"/>
      <c r="BC126" s="16"/>
      <c r="BD126" s="16"/>
      <c r="BE126" s="16"/>
      <c r="BF126" s="16"/>
      <c r="BG126" s="16"/>
      <c r="BH126" s="16"/>
      <c r="BI126" s="13" t="s">
        <v>49</v>
      </c>
      <c r="BJ126" s="20" t="e">
        <f>VLOOKUP(B126,prot!A:I,8,FALSE)*#REF!</f>
        <v>#N/A</v>
      </c>
      <c r="BK126" s="10" t="b">
        <f t="shared" si="49"/>
        <v>1</v>
      </c>
      <c r="BL126" s="9">
        <f t="shared" si="50"/>
        <v>0</v>
      </c>
    </row>
    <row r="127" spans="1:64" ht="12.75" hidden="1">
      <c r="A127" s="3">
        <v>11</v>
      </c>
      <c r="B127" s="2" t="s">
        <v>74</v>
      </c>
      <c r="C127" s="2">
        <v>1945</v>
      </c>
      <c r="D127" s="19"/>
      <c r="E127" s="19" t="s">
        <v>70</v>
      </c>
      <c r="F127" s="39" t="s">
        <v>70</v>
      </c>
      <c r="G127" s="39" t="s">
        <v>70</v>
      </c>
      <c r="H127" s="1" t="s">
        <v>70</v>
      </c>
      <c r="I127" s="1"/>
      <c r="J127" s="1" t="s">
        <v>70</v>
      </c>
      <c r="K127" s="1" t="s">
        <v>70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 t="s">
        <v>70</v>
      </c>
      <c r="W127" s="1"/>
      <c r="X127" s="1"/>
      <c r="Y127" s="1"/>
      <c r="Z127" s="1"/>
      <c r="AA127" s="1" t="s">
        <v>70</v>
      </c>
      <c r="AB127" s="1" t="s">
        <v>70</v>
      </c>
      <c r="AC127" s="1" t="s">
        <v>70</v>
      </c>
      <c r="AD127" s="1"/>
      <c r="AE127" s="1" t="s">
        <v>70</v>
      </c>
      <c r="AF127" s="1" t="s">
        <v>70</v>
      </c>
      <c r="AG127" s="1"/>
      <c r="AH127" s="1"/>
      <c r="AI127" s="1"/>
      <c r="AJ127" s="1"/>
      <c r="AK127" s="1"/>
      <c r="AL127" s="1"/>
      <c r="AM127" s="19">
        <f>SUM(D127:AL127)</f>
        <v>0</v>
      </c>
      <c r="AN127" s="29">
        <f>SUMIF(AP127:BH127,"&gt;0")</f>
        <v>0</v>
      </c>
      <c r="AO127" s="22">
        <f>IF(BL127=0,"",BL127)</f>
      </c>
      <c r="AP127" s="16" t="e">
        <f>LARGE($D127:$AK127,1)</f>
        <v>#NUM!</v>
      </c>
      <c r="AQ127" s="16" t="e">
        <f>LARGE($D127:$AK127,2)</f>
        <v>#NUM!</v>
      </c>
      <c r="AR127" s="16" t="e">
        <f>LARGE($D127:$AK127,3)</f>
        <v>#NUM!</v>
      </c>
      <c r="AS127" s="16" t="e">
        <f>LARGE($F127:$AK127,4)</f>
        <v>#NUM!</v>
      </c>
      <c r="AT127" s="16" t="e">
        <f>LARGE($D127:$AK127,5)</f>
        <v>#NUM!</v>
      </c>
      <c r="AU127" s="16" t="e">
        <f>LARGE($D127:$AK127,6)</f>
        <v>#NUM!</v>
      </c>
      <c r="AV127" s="16" t="e">
        <f>LARGE($D127:$AK127,7)</f>
        <v>#NUM!</v>
      </c>
      <c r="AW127" s="16" t="e">
        <f>LARGE($D127:$AK127,8)</f>
        <v>#NUM!</v>
      </c>
      <c r="AX127" s="16" t="e">
        <f>LARGE($D127:$AK127,9)</f>
        <v>#NUM!</v>
      </c>
      <c r="AY127" s="16" t="e">
        <f>LARGE($D127:$AK127,10)</f>
        <v>#NUM!</v>
      </c>
      <c r="AZ127" s="16" t="e">
        <f>LARGE($D127:$AK127,11)</f>
        <v>#NUM!</v>
      </c>
      <c r="BA127" s="16" t="e">
        <f>LARGE($D127:$AK127,12)</f>
        <v>#NUM!</v>
      </c>
      <c r="BB127" s="16" t="e">
        <f>LARGE($D127:$AK127,13)</f>
        <v>#NUM!</v>
      </c>
      <c r="BC127" s="16" t="e">
        <f>LARGE($D127:$AK127,14)</f>
        <v>#NUM!</v>
      </c>
      <c r="BD127" s="16"/>
      <c r="BE127" s="16"/>
      <c r="BF127" s="16"/>
      <c r="BG127" s="16"/>
      <c r="BH127" s="16"/>
      <c r="BI127" s="13" t="s">
        <v>49</v>
      </c>
      <c r="BJ127" s="20" t="e">
        <f>VLOOKUP(B127,prot!A:I,9,FALSE)</f>
        <v>#N/A</v>
      </c>
      <c r="BK127" s="10" t="b">
        <f t="shared" si="49"/>
        <v>1</v>
      </c>
      <c r="BL127" s="9">
        <f t="shared" si="50"/>
        <v>0</v>
      </c>
    </row>
    <row r="128" ht="12" customHeight="1"/>
    <row r="129" ht="12" customHeight="1"/>
    <row r="130" ht="12" customHeight="1">
      <c r="A130" s="8"/>
    </row>
    <row r="131" spans="1:2" ht="12" customHeight="1">
      <c r="A131" s="8"/>
      <c r="B131" s="49" t="s">
        <v>111</v>
      </c>
    </row>
    <row r="132" ht="12" customHeight="1"/>
    <row r="133" ht="12" customHeight="1"/>
    <row r="134" ht="12" customHeight="1">
      <c r="A134" s="8"/>
    </row>
    <row r="135" ht="12" customHeight="1">
      <c r="A135" s="8"/>
    </row>
    <row r="136" ht="12" customHeight="1">
      <c r="A136" s="8"/>
    </row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/>
    <row r="143" ht="11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2.75" customHeight="1"/>
    <row r="160" ht="12.7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2.75" customHeight="1"/>
    <row r="173" ht="17.25" customHeight="1"/>
    <row r="174" ht="1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5" customHeight="1"/>
    <row r="254" ht="38.25" customHeight="1"/>
    <row r="271" ht="13.5" customHeight="1"/>
    <row r="272" ht="13.5" customHeight="1"/>
    <row r="295" ht="12.75" customHeight="1"/>
    <row r="296" ht="12.75" customHeight="1"/>
    <row r="305" ht="12.75" customHeight="1"/>
    <row r="306" ht="13.5" customHeight="1"/>
    <row r="307" ht="13.5" customHeight="1"/>
    <row r="311" ht="25.5" customHeight="1"/>
    <row r="312" ht="35.25" customHeight="1"/>
    <row r="313" ht="23.25" customHeight="1"/>
    <row r="319" ht="13.5" customHeight="1"/>
    <row r="322" ht="12.75" customHeight="1"/>
    <row r="323" ht="12.75" customHeight="1"/>
    <row r="325" ht="12.75" customHeight="1"/>
    <row r="336" ht="18" customHeight="1"/>
  </sheetData>
  <sheetProtection/>
  <mergeCells count="7">
    <mergeCell ref="B116:C116"/>
    <mergeCell ref="A1:AN1"/>
    <mergeCell ref="A4:B4"/>
    <mergeCell ref="B45:C45"/>
    <mergeCell ref="B61:C61"/>
    <mergeCell ref="B83:C83"/>
    <mergeCell ref="B103:C103"/>
  </mergeCells>
  <printOptions horizontalCentered="1"/>
  <pageMargins left="0.15748031496062992" right="0.2362204724409449" top="0.1968503937007874" bottom="0" header="0" footer="0"/>
  <pageSetup fitToHeight="2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28">
      <selection activeCell="A28" sqref="A1:C1638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="70" zoomScaleNormal="70" zoomScalePageLayoutView="0" workbookViewId="0" topLeftCell="A1">
      <selection activeCell="A2" sqref="A2:C14"/>
    </sheetView>
  </sheetViews>
  <sheetFormatPr defaultColWidth="9.00390625" defaultRowHeight="12.75"/>
  <cols>
    <col min="1" max="1" width="22.25390625" style="0" customWidth="1"/>
    <col min="2" max="2" width="18.75390625" style="0" customWidth="1"/>
    <col min="3" max="3" width="14.625" style="0" customWidth="1"/>
    <col min="4" max="4" width="1.25" style="12" customWidth="1"/>
    <col min="5" max="5" width="10.75390625" style="0" bestFit="1" customWidth="1"/>
    <col min="6" max="6" width="10.75390625" style="0" customWidth="1"/>
    <col min="7" max="7" width="11.00390625" style="0" bestFit="1" customWidth="1"/>
  </cols>
  <sheetData>
    <row r="1" ht="25.5">
      <c r="A1" s="44" t="s">
        <v>104</v>
      </c>
    </row>
    <row r="2" spans="3:9" ht="12.75">
      <c r="C2" s="11"/>
      <c r="E2" s="14" t="e">
        <f>VLOOKUP(A2,svod!B:BI,60,FALSE)</f>
        <v>#N/A</v>
      </c>
      <c r="F2" s="14" t="e">
        <f>VLOOKUP(A2,svod!B:C,2,FALSE)</f>
        <v>#N/A</v>
      </c>
      <c r="G2" s="9" t="e">
        <f>C$2/C2*1000*VLOOKUP(F2,коэфф!A:D,2,FALSE)</f>
        <v>#DIV/0!</v>
      </c>
      <c r="H2" s="10" t="b">
        <f aca="true" t="shared" si="0" ref="H2:H15">ISERROR(G2)</f>
        <v>1</v>
      </c>
      <c r="I2" s="9">
        <f aca="true" t="shared" si="1" ref="I2:I15">IF(H2,0,G2)</f>
        <v>0</v>
      </c>
    </row>
    <row r="3" spans="3:9" ht="12.75">
      <c r="C3" s="11"/>
      <c r="E3" s="14" t="e">
        <f>VLOOKUP(A3,svod!B:BI,60,FALSE)</f>
        <v>#N/A</v>
      </c>
      <c r="F3" s="14" t="e">
        <f>VLOOKUP(A3,svod!B:C,2,FALSE)</f>
        <v>#N/A</v>
      </c>
      <c r="G3" s="9" t="e">
        <f>C$2/C3*1000*VLOOKUP(F3,коэфф!A:D,2,FALSE)</f>
        <v>#DIV/0!</v>
      </c>
      <c r="H3" s="10" t="b">
        <f t="shared" si="0"/>
        <v>1</v>
      </c>
      <c r="I3" s="9">
        <f t="shared" si="1"/>
        <v>0</v>
      </c>
    </row>
    <row r="4" spans="3:9" ht="12.75">
      <c r="C4" s="11"/>
      <c r="E4" s="14" t="e">
        <f>VLOOKUP(A4,svod!B:BI,60,FALSE)</f>
        <v>#N/A</v>
      </c>
      <c r="F4" s="14" t="e">
        <f>VLOOKUP(A4,svod!B:C,2,FALSE)</f>
        <v>#N/A</v>
      </c>
      <c r="G4" s="9" t="e">
        <f>C$2/C4*1000*VLOOKUP(F4,коэфф!A:D,2,FALSE)</f>
        <v>#DIV/0!</v>
      </c>
      <c r="H4" s="10" t="b">
        <f t="shared" si="0"/>
        <v>1</v>
      </c>
      <c r="I4" s="9">
        <f t="shared" si="1"/>
        <v>0</v>
      </c>
    </row>
    <row r="5" spans="3:9" ht="12.75">
      <c r="C5" s="11"/>
      <c r="E5" s="14" t="e">
        <f>VLOOKUP(A5,svod!B:BI,60,FALSE)</f>
        <v>#N/A</v>
      </c>
      <c r="F5" s="14" t="e">
        <f>VLOOKUP(A5,svod!B:C,2,FALSE)</f>
        <v>#N/A</v>
      </c>
      <c r="G5" s="9" t="e">
        <f>C$2/C5*1000*VLOOKUP(F5,коэфф!A:D,2,FALSE)</f>
        <v>#DIV/0!</v>
      </c>
      <c r="H5" s="10" t="b">
        <f t="shared" si="0"/>
        <v>1</v>
      </c>
      <c r="I5" s="9">
        <f t="shared" si="1"/>
        <v>0</v>
      </c>
    </row>
    <row r="6" spans="3:9" ht="12.75">
      <c r="C6" s="11"/>
      <c r="E6" s="14" t="e">
        <f>VLOOKUP(A6,svod!B:BI,60,FALSE)</f>
        <v>#N/A</v>
      </c>
      <c r="F6" s="14" t="e">
        <f>VLOOKUP(A6,svod!B:C,2,FALSE)</f>
        <v>#N/A</v>
      </c>
      <c r="G6" s="9" t="e">
        <f>C$2/C6*1000*VLOOKUP(F6,коэфф!A:D,2,FALSE)</f>
        <v>#DIV/0!</v>
      </c>
      <c r="H6" s="10" t="b">
        <f t="shared" si="0"/>
        <v>1</v>
      </c>
      <c r="I6" s="9">
        <f t="shared" si="1"/>
        <v>0</v>
      </c>
    </row>
    <row r="7" spans="3:9" ht="12.75">
      <c r="C7" s="11"/>
      <c r="E7" s="14" t="e">
        <f>VLOOKUP(A7,svod!B:BI,60,FALSE)</f>
        <v>#N/A</v>
      </c>
      <c r="F7" s="14" t="e">
        <f>VLOOKUP(A7,svod!B:C,2,FALSE)</f>
        <v>#N/A</v>
      </c>
      <c r="G7" s="9" t="e">
        <f>C$2/C7*1000*VLOOKUP(F7,коэфф!A:D,2,FALSE)</f>
        <v>#DIV/0!</v>
      </c>
      <c r="H7" s="10" t="b">
        <f t="shared" si="0"/>
        <v>1</v>
      </c>
      <c r="I7" s="9">
        <f t="shared" si="1"/>
        <v>0</v>
      </c>
    </row>
    <row r="8" spans="3:9" ht="12.75">
      <c r="C8" s="11"/>
      <c r="E8" s="14" t="e">
        <f>VLOOKUP(A8,svod!B:BI,60,FALSE)</f>
        <v>#N/A</v>
      </c>
      <c r="F8" s="14" t="e">
        <f>VLOOKUP(A8,svod!B:C,2,FALSE)</f>
        <v>#N/A</v>
      </c>
      <c r="G8" s="9" t="e">
        <f>C$2/C8*1000*VLOOKUP(F8,коэфф!A:D,2,FALSE)</f>
        <v>#DIV/0!</v>
      </c>
      <c r="H8" s="10" t="b">
        <f t="shared" si="0"/>
        <v>1</v>
      </c>
      <c r="I8" s="9">
        <f t="shared" si="1"/>
        <v>0</v>
      </c>
    </row>
    <row r="9" spans="3:9" ht="12.75">
      <c r="C9" s="11"/>
      <c r="E9" s="14" t="e">
        <f>VLOOKUP(A9,svod!B:BI,60,FALSE)</f>
        <v>#N/A</v>
      </c>
      <c r="F9" s="14" t="e">
        <f>VLOOKUP(A9,svod!B:C,2,FALSE)</f>
        <v>#N/A</v>
      </c>
      <c r="G9" s="9" t="e">
        <f>C$2/C9*1000*VLOOKUP(F9,коэфф!A:D,2,FALSE)</f>
        <v>#DIV/0!</v>
      </c>
      <c r="H9" s="10" t="b">
        <f t="shared" si="0"/>
        <v>1</v>
      </c>
      <c r="I9" s="9">
        <f t="shared" si="1"/>
        <v>0</v>
      </c>
    </row>
    <row r="10" spans="3:9" ht="12.75">
      <c r="C10" s="11"/>
      <c r="E10" s="14" t="e">
        <f>VLOOKUP(A10,svod!B:BI,60,FALSE)</f>
        <v>#N/A</v>
      </c>
      <c r="F10" s="14" t="e">
        <f>VLOOKUP(A10,svod!B:C,2,FALSE)</f>
        <v>#N/A</v>
      </c>
      <c r="G10" s="9" t="e">
        <f>C$2/C10*1000*VLOOKUP(F10,коэфф!A:D,2,FALSE)</f>
        <v>#DIV/0!</v>
      </c>
      <c r="H10" s="10" t="b">
        <f t="shared" si="0"/>
        <v>1</v>
      </c>
      <c r="I10" s="9">
        <f t="shared" si="1"/>
        <v>0</v>
      </c>
    </row>
    <row r="11" spans="3:9" ht="12.75">
      <c r="C11" s="11"/>
      <c r="E11" s="14" t="e">
        <f>VLOOKUP(A11,svod!B:BI,60,FALSE)</f>
        <v>#N/A</v>
      </c>
      <c r="F11" s="14" t="e">
        <f>VLOOKUP(A11,svod!B:C,2,FALSE)</f>
        <v>#N/A</v>
      </c>
      <c r="G11" s="9" t="e">
        <f>C$11/C11*1000*VLOOKUP(F11,коэфф!A:D,2,FALSE)</f>
        <v>#DIV/0!</v>
      </c>
      <c r="H11" s="10" t="b">
        <f t="shared" si="0"/>
        <v>1</v>
      </c>
      <c r="I11" s="9">
        <f t="shared" si="1"/>
        <v>0</v>
      </c>
    </row>
    <row r="12" spans="3:9" ht="12.75">
      <c r="C12" s="11"/>
      <c r="E12" s="14" t="e">
        <f>VLOOKUP(A12,svod!B:BI,60,FALSE)</f>
        <v>#N/A</v>
      </c>
      <c r="F12" s="14" t="e">
        <f>VLOOKUP(A12,svod!B:C,2,FALSE)</f>
        <v>#N/A</v>
      </c>
      <c r="G12" s="9" t="e">
        <f>C$11/C12*1000*VLOOKUP(F12,коэфф!A:D,2,FALSE)</f>
        <v>#DIV/0!</v>
      </c>
      <c r="H12" s="10" t="b">
        <f t="shared" si="0"/>
        <v>1</v>
      </c>
      <c r="I12" s="9">
        <f t="shared" si="1"/>
        <v>0</v>
      </c>
    </row>
    <row r="13" spans="3:9" ht="12.75">
      <c r="C13" s="11"/>
      <c r="E13" s="14" t="e">
        <f>VLOOKUP(A13,svod!B:BI,60,FALSE)</f>
        <v>#N/A</v>
      </c>
      <c r="F13" s="14" t="e">
        <f>VLOOKUP(A13,svod!B:C,2,FALSE)</f>
        <v>#N/A</v>
      </c>
      <c r="G13" s="9" t="e">
        <f>C$11/C13*1000*VLOOKUP(F13,коэфф!A:D,2,FALSE)</f>
        <v>#DIV/0!</v>
      </c>
      <c r="H13" s="10" t="b">
        <f t="shared" si="0"/>
        <v>1</v>
      </c>
      <c r="I13" s="9">
        <f t="shared" si="1"/>
        <v>0</v>
      </c>
    </row>
    <row r="14" spans="3:9" ht="12.75">
      <c r="C14" s="11"/>
      <c r="E14" s="14" t="e">
        <f>VLOOKUP(A14,svod!B:BI,60,FALSE)</f>
        <v>#N/A</v>
      </c>
      <c r="F14" s="14" t="e">
        <f>VLOOKUP(A14,svod!B:C,2,FALSE)</f>
        <v>#N/A</v>
      </c>
      <c r="G14" s="9" t="e">
        <f>C$11/C14*1000*VLOOKUP(F14,коэфф!A:D,2,FALSE)</f>
        <v>#DIV/0!</v>
      </c>
      <c r="H14" s="10" t="b">
        <f t="shared" si="0"/>
        <v>1</v>
      </c>
      <c r="I14" s="9">
        <f t="shared" si="1"/>
        <v>0</v>
      </c>
    </row>
    <row r="15" spans="3:9" ht="12.75">
      <c r="C15" s="11"/>
      <c r="E15" s="14" t="e">
        <f>VLOOKUP(A15,svod!B:BI,60,FALSE)</f>
        <v>#N/A</v>
      </c>
      <c r="F15" s="14" t="e">
        <f>VLOOKUP(A15,svod!B:C,2,FALSE)</f>
        <v>#N/A</v>
      </c>
      <c r="G15" s="9" t="e">
        <f>C$14/C15*1000*VLOOKUP(F15,коэфф!A:D,2,FALSE)</f>
        <v>#DIV/0!</v>
      </c>
      <c r="H15" s="10" t="b">
        <f t="shared" si="0"/>
        <v>1</v>
      </c>
      <c r="I15" s="9">
        <f t="shared" si="1"/>
        <v>0</v>
      </c>
    </row>
    <row r="16" spans="3:9" ht="12.75">
      <c r="C16" s="11"/>
      <c r="E16" s="14" t="e">
        <f>VLOOKUP(A16,svod!B:BI,60,FALSE)</f>
        <v>#N/A</v>
      </c>
      <c r="F16" s="14" t="e">
        <f>VLOOKUP(A16,svod!B:C,2,FALSE)</f>
        <v>#N/A</v>
      </c>
      <c r="G16" s="9" t="e">
        <f>C$14/C16*1000*VLOOKUP(F16,коэфф!A:D,2,FALSE)</f>
        <v>#DIV/0!</v>
      </c>
      <c r="H16" s="10" t="b">
        <f aca="true" t="shared" si="2" ref="H16:H31">ISERROR(G16)</f>
        <v>1</v>
      </c>
      <c r="I16" s="9">
        <f aca="true" t="shared" si="3" ref="I16:I31">IF(H16,0,G16)</f>
        <v>0</v>
      </c>
    </row>
    <row r="17" spans="3:9" ht="12.75">
      <c r="C17" s="11"/>
      <c r="E17" s="14" t="e">
        <f>VLOOKUP(A17,svod!B:BI,60,FALSE)</f>
        <v>#N/A</v>
      </c>
      <c r="F17" s="14" t="e">
        <f>VLOOKUP(A17,svod!B:C,2,FALSE)</f>
        <v>#N/A</v>
      </c>
      <c r="G17" s="9" t="e">
        <f>C$14/C17*1000*VLOOKUP(F17,коэфф!A:D,2,FALSE)</f>
        <v>#DIV/0!</v>
      </c>
      <c r="H17" s="10" t="b">
        <f t="shared" si="2"/>
        <v>1</v>
      </c>
      <c r="I17" s="9">
        <f t="shared" si="3"/>
        <v>0</v>
      </c>
    </row>
    <row r="18" spans="3:9" ht="12.75">
      <c r="C18" s="11"/>
      <c r="E18" s="14" t="e">
        <f>VLOOKUP(A18,svod!B:BI,60,FALSE)</f>
        <v>#N/A</v>
      </c>
      <c r="F18" s="14" t="e">
        <f>VLOOKUP(A18,svod!B:C,2,FALSE)</f>
        <v>#N/A</v>
      </c>
      <c r="G18" s="9" t="e">
        <f>C$14/C18*1000*VLOOKUP(F18,коэфф!A:D,2,FALSE)</f>
        <v>#DIV/0!</v>
      </c>
      <c r="H18" s="10" t="b">
        <f t="shared" si="2"/>
        <v>1</v>
      </c>
      <c r="I18" s="9">
        <f t="shared" si="3"/>
        <v>0</v>
      </c>
    </row>
    <row r="19" spans="3:9" ht="12.75">
      <c r="C19" s="11"/>
      <c r="E19" s="14" t="e">
        <f>VLOOKUP(A19,svod!B:BI,60,FALSE)</f>
        <v>#N/A</v>
      </c>
      <c r="F19" s="14" t="e">
        <f>VLOOKUP(A19,svod!B:C,2,FALSE)</f>
        <v>#N/A</v>
      </c>
      <c r="G19" s="9" t="e">
        <f>C$14/C19*1000*VLOOKUP(F19,коэфф!A:D,2,FALSE)</f>
        <v>#DIV/0!</v>
      </c>
      <c r="H19" s="10" t="b">
        <f t="shared" si="2"/>
        <v>1</v>
      </c>
      <c r="I19" s="9">
        <f t="shared" si="3"/>
        <v>0</v>
      </c>
    </row>
    <row r="20" spans="3:9" ht="12.75">
      <c r="C20" s="11"/>
      <c r="E20" s="14" t="e">
        <f>VLOOKUP(A20,svod!B:BI,60,FALSE)</f>
        <v>#N/A</v>
      </c>
      <c r="F20" s="14" t="e">
        <f>VLOOKUP(A20,svod!B:C,2,FALSE)</f>
        <v>#N/A</v>
      </c>
      <c r="G20" s="9" t="e">
        <f>C$14/C20*1000*VLOOKUP(F20,коэфф!A:D,2,FALSE)</f>
        <v>#DIV/0!</v>
      </c>
      <c r="H20" s="10" t="b">
        <f t="shared" si="2"/>
        <v>1</v>
      </c>
      <c r="I20" s="9">
        <f t="shared" si="3"/>
        <v>0</v>
      </c>
    </row>
    <row r="21" spans="3:9" ht="12.75">
      <c r="C21" s="11"/>
      <c r="E21" s="14" t="e">
        <f>VLOOKUP(A21,svod!B:BI,60,FALSE)</f>
        <v>#N/A</v>
      </c>
      <c r="F21" s="14" t="e">
        <f>VLOOKUP(A21,svod!B:C,2,FALSE)</f>
        <v>#N/A</v>
      </c>
      <c r="G21" s="9" t="e">
        <f>C$14/C21*1000*VLOOKUP(F21,коэфф!A:D,2,FALSE)</f>
        <v>#DIV/0!</v>
      </c>
      <c r="H21" s="10" t="b">
        <f t="shared" si="2"/>
        <v>1</v>
      </c>
      <c r="I21" s="9">
        <f t="shared" si="3"/>
        <v>0</v>
      </c>
    </row>
    <row r="22" spans="3:9" ht="12.75">
      <c r="C22" s="11"/>
      <c r="E22" s="14" t="e">
        <f>VLOOKUP(A22,svod!B:BI,60,FALSE)</f>
        <v>#N/A</v>
      </c>
      <c r="F22" s="14" t="e">
        <f>VLOOKUP(A22,svod!B:C,2,FALSE)</f>
        <v>#N/A</v>
      </c>
      <c r="G22" s="9" t="e">
        <f>C$14/C22*1000*VLOOKUP(F22,коэфф!A:D,2,FALSE)</f>
        <v>#DIV/0!</v>
      </c>
      <c r="H22" s="10" t="b">
        <f t="shared" si="2"/>
        <v>1</v>
      </c>
      <c r="I22" s="9">
        <f t="shared" si="3"/>
        <v>0</v>
      </c>
    </row>
    <row r="23" spans="3:9" ht="12.75">
      <c r="C23" s="11"/>
      <c r="E23" s="14" t="e">
        <f>VLOOKUP(A23,svod!B:BI,60,FALSE)</f>
        <v>#N/A</v>
      </c>
      <c r="F23" s="14" t="e">
        <f>VLOOKUP(A23,svod!B:C,2,FALSE)</f>
        <v>#N/A</v>
      </c>
      <c r="G23" s="9" t="e">
        <f>C$14/C23*1000*VLOOKUP(F23,коэфф!A:D,2,FALSE)</f>
        <v>#DIV/0!</v>
      </c>
      <c r="H23" s="10" t="b">
        <f t="shared" si="2"/>
        <v>1</v>
      </c>
      <c r="I23" s="9">
        <f t="shared" si="3"/>
        <v>0</v>
      </c>
    </row>
    <row r="24" spans="3:9" ht="12.75">
      <c r="C24" s="11"/>
      <c r="E24" s="14" t="e">
        <f>VLOOKUP(A24,svod!B:BI,60,FALSE)</f>
        <v>#N/A</v>
      </c>
      <c r="F24" s="14" t="e">
        <f>VLOOKUP(A24,svod!B:C,2,FALSE)</f>
        <v>#N/A</v>
      </c>
      <c r="G24" s="9" t="e">
        <f>C$14/C24*1000*VLOOKUP(F24,коэфф!A:D,2,FALSE)</f>
        <v>#DIV/0!</v>
      </c>
      <c r="H24" s="10" t="b">
        <f t="shared" si="2"/>
        <v>1</v>
      </c>
      <c r="I24" s="9">
        <f t="shared" si="3"/>
        <v>0</v>
      </c>
    </row>
    <row r="25" spans="3:9" ht="12.75">
      <c r="C25" s="11"/>
      <c r="E25" s="14" t="e">
        <f>VLOOKUP(A25,svod!B:BI,60,FALSE)</f>
        <v>#N/A</v>
      </c>
      <c r="F25" s="14" t="e">
        <f>VLOOKUP(A25,svod!B:C,2,FALSE)</f>
        <v>#N/A</v>
      </c>
      <c r="G25" s="9" t="e">
        <f>C$14/C25*1000*VLOOKUP(F25,коэфф!A:D,2,FALSE)</f>
        <v>#DIV/0!</v>
      </c>
      <c r="H25" s="10" t="b">
        <f t="shared" si="2"/>
        <v>1</v>
      </c>
      <c r="I25" s="9">
        <f t="shared" si="3"/>
        <v>0</v>
      </c>
    </row>
    <row r="26" spans="3:9" ht="12.75">
      <c r="C26" s="11"/>
      <c r="E26" s="14" t="e">
        <f>VLOOKUP(A26,svod!B:BI,60,FALSE)</f>
        <v>#N/A</v>
      </c>
      <c r="F26" s="14" t="e">
        <f>VLOOKUP(A26,svod!B:C,2,FALSE)</f>
        <v>#N/A</v>
      </c>
      <c r="G26" s="9" t="e">
        <f>C$14/C26*1000*VLOOKUP(F26,коэфф!A:D,2,FALSE)</f>
        <v>#DIV/0!</v>
      </c>
      <c r="H26" s="10" t="b">
        <f t="shared" si="2"/>
        <v>1</v>
      </c>
      <c r="I26" s="9">
        <f t="shared" si="3"/>
        <v>0</v>
      </c>
    </row>
    <row r="27" spans="3:9" ht="12.75">
      <c r="C27" s="11"/>
      <c r="E27" s="14" t="e">
        <f>VLOOKUP(A27,svod!B:BI,60,FALSE)</f>
        <v>#N/A</v>
      </c>
      <c r="F27" s="14" t="e">
        <f>VLOOKUP(A27,svod!B:C,2,FALSE)</f>
        <v>#N/A</v>
      </c>
      <c r="G27" s="9" t="e">
        <f>C$14/C27*1000*VLOOKUP(F27,коэфф!A:D,2,FALSE)</f>
        <v>#DIV/0!</v>
      </c>
      <c r="H27" s="10" t="b">
        <f t="shared" si="2"/>
        <v>1</v>
      </c>
      <c r="I27" s="9">
        <f t="shared" si="3"/>
        <v>0</v>
      </c>
    </row>
    <row r="28" spans="3:9" ht="12.75">
      <c r="C28" s="11"/>
      <c r="E28" s="14" t="e">
        <f>VLOOKUP(A28,svod!B:BI,60,FALSE)</f>
        <v>#N/A</v>
      </c>
      <c r="F28" s="14" t="e">
        <f>VLOOKUP(A28,svod!B:C,2,FALSE)</f>
        <v>#N/A</v>
      </c>
      <c r="G28" s="9" t="e">
        <f>C$14/C28*1000*VLOOKUP(F28,коэфф!A:D,2,FALSE)</f>
        <v>#DIV/0!</v>
      </c>
      <c r="H28" s="10" t="b">
        <f t="shared" si="2"/>
        <v>1</v>
      </c>
      <c r="I28" s="9">
        <f t="shared" si="3"/>
        <v>0</v>
      </c>
    </row>
    <row r="29" spans="3:9" ht="12.75">
      <c r="C29" s="11"/>
      <c r="E29" s="14" t="e">
        <f>VLOOKUP(A29,svod!B:BI,60,FALSE)</f>
        <v>#N/A</v>
      </c>
      <c r="F29" s="14" t="e">
        <f>VLOOKUP(A29,svod!B:C,2,FALSE)</f>
        <v>#N/A</v>
      </c>
      <c r="G29" s="9" t="e">
        <f>C$14/C29*1000*VLOOKUP(F29,коэфф!A:D,2,FALSE)</f>
        <v>#DIV/0!</v>
      </c>
      <c r="H29" s="10" t="b">
        <f t="shared" si="2"/>
        <v>1</v>
      </c>
      <c r="I29" s="9">
        <f t="shared" si="3"/>
        <v>0</v>
      </c>
    </row>
    <row r="30" spans="3:9" ht="12.75">
      <c r="C30" s="11"/>
      <c r="E30" s="14" t="e">
        <f>VLOOKUP(A30,svod!B:BI,60,FALSE)</f>
        <v>#N/A</v>
      </c>
      <c r="F30" s="14" t="e">
        <f>VLOOKUP(A30,svod!B:C,2,FALSE)</f>
        <v>#N/A</v>
      </c>
      <c r="G30" s="9" t="e">
        <f>C$14/C30*1000*VLOOKUP(F30,коэфф!A:D,2,FALSE)</f>
        <v>#DIV/0!</v>
      </c>
      <c r="H30" s="10" t="b">
        <f t="shared" si="2"/>
        <v>1</v>
      </c>
      <c r="I30" s="9">
        <f t="shared" si="3"/>
        <v>0</v>
      </c>
    </row>
    <row r="31" spans="3:9" ht="12.75">
      <c r="C31" s="11"/>
      <c r="E31" s="14" t="e">
        <f>VLOOKUP(A31,svod!B:BI,60,FALSE)</f>
        <v>#N/A</v>
      </c>
      <c r="F31" s="14" t="e">
        <f>VLOOKUP(A31,svod!B:C,2,FALSE)</f>
        <v>#N/A</v>
      </c>
      <c r="G31" s="9" t="e">
        <f>C$14/C31*1000*VLOOKUP(F31,коэфф!A:D,2,FALSE)</f>
        <v>#DIV/0!</v>
      </c>
      <c r="H31" s="10" t="b">
        <f t="shared" si="2"/>
        <v>1</v>
      </c>
      <c r="I31" s="9">
        <f t="shared" si="3"/>
        <v>0</v>
      </c>
    </row>
    <row r="32" spans="3:9" ht="12.75">
      <c r="C32" s="11"/>
      <c r="E32" s="14" t="e">
        <f>VLOOKUP(A32,svod!B:BI,60,FALSE)</f>
        <v>#N/A</v>
      </c>
      <c r="F32" s="14" t="e">
        <f>VLOOKUP(A32,svod!B:C,2,FALSE)</f>
        <v>#N/A</v>
      </c>
      <c r="G32" s="9" t="e">
        <f>C$14/C32*1000*VLOOKUP(F32,коэфф!A:D,2,FALSE)</f>
        <v>#DIV/0!</v>
      </c>
      <c r="H32" s="10" t="b">
        <f aca="true" t="shared" si="4" ref="H32:H43">ISERROR(G32)</f>
        <v>1</v>
      </c>
      <c r="I32" s="9">
        <f aca="true" t="shared" si="5" ref="I32:I43">IF(H32,0,G32)</f>
        <v>0</v>
      </c>
    </row>
    <row r="33" spans="3:9" ht="12.75">
      <c r="C33" s="11"/>
      <c r="E33" s="14" t="e">
        <f>VLOOKUP(A33,svod!B:BI,60,FALSE)</f>
        <v>#N/A</v>
      </c>
      <c r="F33" s="14" t="e">
        <f>VLOOKUP(A33,svod!B:C,2,FALSE)</f>
        <v>#N/A</v>
      </c>
      <c r="G33" s="9" t="e">
        <f>C$14/C33*1000*VLOOKUP(F33,коэфф!A:D,2,FALSE)</f>
        <v>#DIV/0!</v>
      </c>
      <c r="H33" s="10" t="b">
        <f t="shared" si="4"/>
        <v>1</v>
      </c>
      <c r="I33" s="9">
        <f t="shared" si="5"/>
        <v>0</v>
      </c>
    </row>
    <row r="34" spans="3:9" ht="12.75">
      <c r="C34" s="11"/>
      <c r="E34" s="14" t="e">
        <f>VLOOKUP(A34,svod!B:BI,60,FALSE)</f>
        <v>#N/A</v>
      </c>
      <c r="F34" s="14" t="e">
        <f>VLOOKUP(A34,svod!B:C,2,FALSE)</f>
        <v>#N/A</v>
      </c>
      <c r="G34" s="9" t="e">
        <f>C$14/C34*1000*VLOOKUP(F34,коэфф!A:D,2,FALSE)</f>
        <v>#DIV/0!</v>
      </c>
      <c r="H34" s="10" t="b">
        <f t="shared" si="4"/>
        <v>1</v>
      </c>
      <c r="I34" s="9">
        <f t="shared" si="5"/>
        <v>0</v>
      </c>
    </row>
    <row r="35" spans="3:9" ht="12.75">
      <c r="C35" s="11"/>
      <c r="E35" s="14" t="e">
        <f>VLOOKUP(A35,svod!B:BI,60,FALSE)</f>
        <v>#N/A</v>
      </c>
      <c r="F35" s="14" t="e">
        <f>VLOOKUP(A35,svod!B:C,2,FALSE)</f>
        <v>#N/A</v>
      </c>
      <c r="G35" s="9" t="e">
        <f>C$14/C35*1000*VLOOKUP(F35,коэфф!A:D,2,FALSE)</f>
        <v>#DIV/0!</v>
      </c>
      <c r="H35" s="10" t="b">
        <f t="shared" si="4"/>
        <v>1</v>
      </c>
      <c r="I35" s="9">
        <f t="shared" si="5"/>
        <v>0</v>
      </c>
    </row>
    <row r="36" spans="3:9" ht="12.75">
      <c r="C36" s="11"/>
      <c r="E36" s="14" t="e">
        <f>VLOOKUP(A36,svod!B:BI,60,FALSE)</f>
        <v>#N/A</v>
      </c>
      <c r="F36" s="14" t="e">
        <f>VLOOKUP(A36,svod!B:C,2,FALSE)</f>
        <v>#N/A</v>
      </c>
      <c r="G36" s="9" t="e">
        <f>C$14/C36*1000*VLOOKUP(F36,коэфф!A:D,2,FALSE)</f>
        <v>#DIV/0!</v>
      </c>
      <c r="H36" s="10" t="b">
        <f t="shared" si="4"/>
        <v>1</v>
      </c>
      <c r="I36" s="9">
        <f t="shared" si="5"/>
        <v>0</v>
      </c>
    </row>
    <row r="37" spans="3:9" ht="12.75">
      <c r="C37" s="11"/>
      <c r="E37" s="14" t="e">
        <f>VLOOKUP(A37,svod!B:BI,60,FALSE)</f>
        <v>#N/A</v>
      </c>
      <c r="F37" s="14" t="e">
        <f>VLOOKUP(A37,svod!B:C,2,FALSE)</f>
        <v>#N/A</v>
      </c>
      <c r="G37" s="9" t="e">
        <f>C$14/C37*1000*VLOOKUP(F37,коэфф!A:D,2,FALSE)</f>
        <v>#DIV/0!</v>
      </c>
      <c r="H37" s="10" t="b">
        <f t="shared" si="4"/>
        <v>1</v>
      </c>
      <c r="I37" s="9">
        <f t="shared" si="5"/>
        <v>0</v>
      </c>
    </row>
    <row r="38" spans="3:9" ht="12.75">
      <c r="C38" s="11"/>
      <c r="E38" s="14" t="e">
        <f>VLOOKUP(A38,svod!B:BI,60,FALSE)</f>
        <v>#N/A</v>
      </c>
      <c r="F38" s="14" t="e">
        <f>VLOOKUP(A38,svod!B:C,2,FALSE)</f>
        <v>#N/A</v>
      </c>
      <c r="G38" s="9" t="e">
        <f>C$2/C38*1000*VLOOKUP(F38,коэфф!A:D,2,FALSE)</f>
        <v>#DIV/0!</v>
      </c>
      <c r="H38" s="10" t="b">
        <f t="shared" si="4"/>
        <v>1</v>
      </c>
      <c r="I38" s="9">
        <f t="shared" si="5"/>
        <v>0</v>
      </c>
    </row>
    <row r="39" spans="3:9" ht="12.75">
      <c r="C39" s="11"/>
      <c r="E39" s="14" t="e">
        <f>VLOOKUP(A39,svod!B:BI,60,FALSE)</f>
        <v>#N/A</v>
      </c>
      <c r="F39" s="14" t="e">
        <f>VLOOKUP(A39,svod!B:C,2,FALSE)</f>
        <v>#N/A</v>
      </c>
      <c r="G39" s="9" t="e">
        <f>C$2/C39*1000*VLOOKUP(F39,коэфф!A:D,2,FALSE)</f>
        <v>#DIV/0!</v>
      </c>
      <c r="H39" s="10" t="b">
        <f t="shared" si="4"/>
        <v>1</v>
      </c>
      <c r="I39" s="9">
        <f t="shared" si="5"/>
        <v>0</v>
      </c>
    </row>
    <row r="40" spans="3:9" ht="12.75">
      <c r="C40" s="11"/>
      <c r="E40" s="14" t="e">
        <f>VLOOKUP(A40,svod!B:BI,60,FALSE)</f>
        <v>#N/A</v>
      </c>
      <c r="F40" s="14" t="e">
        <f>VLOOKUP(A40,svod!B:C,2,FALSE)</f>
        <v>#N/A</v>
      </c>
      <c r="G40" s="9" t="e">
        <f>C$2/C40*1000*VLOOKUP(F40,коэфф!A:D,2,FALSE)</f>
        <v>#DIV/0!</v>
      </c>
      <c r="H40" s="10" t="b">
        <f t="shared" si="4"/>
        <v>1</v>
      </c>
      <c r="I40" s="9">
        <f t="shared" si="5"/>
        <v>0</v>
      </c>
    </row>
    <row r="41" spans="3:9" ht="12.75">
      <c r="C41" s="11"/>
      <c r="E41" s="14" t="e">
        <f>VLOOKUP(A41,svod!B:BI,60,FALSE)</f>
        <v>#N/A</v>
      </c>
      <c r="F41" s="14" t="e">
        <f>VLOOKUP(A41,svod!B:C,2,FALSE)</f>
        <v>#N/A</v>
      </c>
      <c r="G41" s="9" t="e">
        <f>C$2/C41*1000*VLOOKUP(F41,коэфф!A:D,2,FALSE)</f>
        <v>#DIV/0!</v>
      </c>
      <c r="H41" s="10" t="b">
        <f t="shared" si="4"/>
        <v>1</v>
      </c>
      <c r="I41" s="9">
        <f t="shared" si="5"/>
        <v>0</v>
      </c>
    </row>
    <row r="42" spans="3:9" ht="12.75">
      <c r="C42" s="11"/>
      <c r="E42" s="14" t="e">
        <f>VLOOKUP(A42,svod!B:BI,60,FALSE)</f>
        <v>#N/A</v>
      </c>
      <c r="F42" s="14" t="e">
        <f>VLOOKUP(A42,svod!B:C,2,FALSE)</f>
        <v>#N/A</v>
      </c>
      <c r="G42" s="9" t="e">
        <f>C$2/C42*1000*VLOOKUP(F42,коэфф!A:D,2,FALSE)</f>
        <v>#DIV/0!</v>
      </c>
      <c r="H42" s="10" t="b">
        <f t="shared" si="4"/>
        <v>1</v>
      </c>
      <c r="I42" s="9">
        <f t="shared" si="5"/>
        <v>0</v>
      </c>
    </row>
    <row r="43" spans="3:9" ht="12.75">
      <c r="C43" s="11"/>
      <c r="E43" s="14" t="e">
        <f>VLOOKUP(A43,svod!B:BI,60,FALSE)</f>
        <v>#N/A</v>
      </c>
      <c r="F43" s="14" t="e">
        <f>VLOOKUP(A43,svod!B:C,2,FALSE)</f>
        <v>#N/A</v>
      </c>
      <c r="G43" s="9" t="e">
        <f>C$2/C43*1000*VLOOKUP(F43,коэфф!A:D,2,FALSE)</f>
        <v>#DIV/0!</v>
      </c>
      <c r="H43" s="10" t="b">
        <f t="shared" si="4"/>
        <v>1</v>
      </c>
      <c r="I43" s="9">
        <f t="shared" si="5"/>
        <v>0</v>
      </c>
    </row>
    <row r="44" spans="1:9" ht="25.5">
      <c r="A44" s="44" t="s">
        <v>105</v>
      </c>
      <c r="C44" s="11"/>
      <c r="E44" s="14" t="e">
        <f>VLOOKUP(A44,svod!B:BI,60,FALSE)</f>
        <v>#N/A</v>
      </c>
      <c r="F44" s="14" t="e">
        <f>VLOOKUP(A44,svod!B:C,2,FALSE)</f>
        <v>#N/A</v>
      </c>
      <c r="G44" s="9" t="e">
        <f>C$2/C44*1000*VLOOKUP(F44,коэфф!A:D,3,FALSE)</f>
        <v>#DIV/0!</v>
      </c>
      <c r="H44" s="10" t="b">
        <f>ISERROR(G44)</f>
        <v>1</v>
      </c>
      <c r="I44" s="9">
        <f>IF(H44,0,G44)</f>
        <v>0</v>
      </c>
    </row>
    <row r="45" spans="3:9" ht="12.75">
      <c r="C45" s="11"/>
      <c r="D45">
        <v>1</v>
      </c>
      <c r="E45" s="14" t="e">
        <f>VLOOKUP(A45,svod!B:BI,60,FALSE)</f>
        <v>#N/A</v>
      </c>
      <c r="F45" s="14" t="e">
        <f>VLOOKUP(A45,svod!B:C,2,FALSE)</f>
        <v>#N/A</v>
      </c>
      <c r="G45" s="9" t="e">
        <f>C$45/C45*1000*VLOOKUP(F45,коэфф!A:D,3,FALSE)</f>
        <v>#DIV/0!</v>
      </c>
      <c r="H45" s="10" t="b">
        <f>ISERROR(G45)</f>
        <v>1</v>
      </c>
      <c r="I45" s="9">
        <f>IF(H45,0,G45)</f>
        <v>0</v>
      </c>
    </row>
    <row r="46" spans="3:9" ht="12.75">
      <c r="C46" s="11"/>
      <c r="D46">
        <v>2</v>
      </c>
      <c r="E46" s="14" t="e">
        <f>VLOOKUP(A46,svod!B:BI,60,FALSE)</f>
        <v>#N/A</v>
      </c>
      <c r="F46" s="14" t="e">
        <f>VLOOKUP(A46,svod!B:C,2,FALSE)</f>
        <v>#N/A</v>
      </c>
      <c r="G46" s="9" t="e">
        <f>C$45/C46*1000*VLOOKUP(F46,коэфф!A:D,3,FALSE)</f>
        <v>#DIV/0!</v>
      </c>
      <c r="H46" s="10" t="b">
        <f aca="true" t="shared" si="6" ref="H46:H52">ISERROR(G46)</f>
        <v>1</v>
      </c>
      <c r="I46" s="9">
        <f aca="true" t="shared" si="7" ref="I46:I54">IF(H46,0,G46)</f>
        <v>0</v>
      </c>
    </row>
    <row r="47" spans="3:9" ht="12.75">
      <c r="C47" s="11"/>
      <c r="E47" s="14" t="e">
        <f>VLOOKUP(A47,svod!B:BI,60,FALSE)</f>
        <v>#N/A</v>
      </c>
      <c r="F47" s="14" t="e">
        <f>VLOOKUP(A47,svod!B:C,2,FALSE)</f>
        <v>#N/A</v>
      </c>
      <c r="G47" s="9" t="e">
        <f>C$45/C47*1000*VLOOKUP(F47,коэфф!A:D,3,FALSE)</f>
        <v>#DIV/0!</v>
      </c>
      <c r="H47" s="10" t="b">
        <f t="shared" si="6"/>
        <v>1</v>
      </c>
      <c r="I47" s="9">
        <f t="shared" si="7"/>
        <v>0</v>
      </c>
    </row>
    <row r="48" spans="3:9" ht="12.75">
      <c r="C48" s="11"/>
      <c r="E48" s="14" t="e">
        <f>VLOOKUP(A48,svod!B:BI,60,FALSE)</f>
        <v>#N/A</v>
      </c>
      <c r="F48" s="14" t="e">
        <f>VLOOKUP(A48,svod!B:C,2,FALSE)</f>
        <v>#N/A</v>
      </c>
      <c r="G48" s="9" t="e">
        <f>C$45/C48*1000*VLOOKUP(F48,коэфф!A:D,3,FALSE)</f>
        <v>#DIV/0!</v>
      </c>
      <c r="H48" s="10" t="b">
        <f t="shared" si="6"/>
        <v>1</v>
      </c>
      <c r="I48" s="9">
        <f t="shared" si="7"/>
        <v>0</v>
      </c>
    </row>
    <row r="49" spans="3:9" ht="12.75">
      <c r="C49" s="11"/>
      <c r="E49" s="14" t="e">
        <f>VLOOKUP(A49,svod!B:BI,60,FALSE)</f>
        <v>#N/A</v>
      </c>
      <c r="F49" s="14" t="e">
        <f>VLOOKUP(A49,svod!B:C,2,FALSE)</f>
        <v>#N/A</v>
      </c>
      <c r="G49" s="9" t="e">
        <f>C$45/C49*1000*VLOOKUP(F49,коэфф!A:D,3,FALSE)</f>
        <v>#DIV/0!</v>
      </c>
      <c r="H49" s="10" t="b">
        <f t="shared" si="6"/>
        <v>1</v>
      </c>
      <c r="I49" s="9">
        <f t="shared" si="7"/>
        <v>0</v>
      </c>
    </row>
    <row r="50" spans="3:9" ht="12.75">
      <c r="C50" s="11"/>
      <c r="E50" s="14" t="e">
        <f>VLOOKUP(A50,svod!B:BI,60,FALSE)</f>
        <v>#N/A</v>
      </c>
      <c r="F50" s="14" t="e">
        <f>VLOOKUP(A50,svod!B:C,2,FALSE)</f>
        <v>#N/A</v>
      </c>
      <c r="G50" s="9" t="e">
        <f>C$50/C50*1000*VLOOKUP(F50,коэфф!A:D,3,FALSE)</f>
        <v>#DIV/0!</v>
      </c>
      <c r="H50" s="10" t="b">
        <f t="shared" si="6"/>
        <v>1</v>
      </c>
      <c r="I50" s="9">
        <f t="shared" si="7"/>
        <v>0</v>
      </c>
    </row>
    <row r="51" spans="3:9" ht="12.75">
      <c r="C51" s="11"/>
      <c r="E51" s="14" t="e">
        <f>VLOOKUP(A51,svod!B:BI,60,FALSE)</f>
        <v>#N/A</v>
      </c>
      <c r="F51" s="14" t="e">
        <f>VLOOKUP(A51,svod!B:C,2,FALSE)</f>
        <v>#N/A</v>
      </c>
      <c r="G51" s="9" t="e">
        <f>C$50/C51*1000*VLOOKUP(F51,коэфф!A:D,3,FALSE)</f>
        <v>#DIV/0!</v>
      </c>
      <c r="H51" s="10" t="b">
        <f t="shared" si="6"/>
        <v>1</v>
      </c>
      <c r="I51" s="9">
        <f t="shared" si="7"/>
        <v>0</v>
      </c>
    </row>
    <row r="52" spans="3:9" ht="12.75">
      <c r="C52" s="11"/>
      <c r="E52" s="14" t="e">
        <f>VLOOKUP(A52,svod!B:BI,60,FALSE)</f>
        <v>#N/A</v>
      </c>
      <c r="F52" s="14" t="e">
        <f>VLOOKUP(A52,svod!B:C,2,FALSE)</f>
        <v>#N/A</v>
      </c>
      <c r="G52" s="9" t="e">
        <f>C$50/C52*1000*VLOOKUP(F52,коэфф!A:D,3,FALSE)</f>
        <v>#DIV/0!</v>
      </c>
      <c r="H52" s="10" t="b">
        <f t="shared" si="6"/>
        <v>1</v>
      </c>
      <c r="I52" s="9">
        <f t="shared" si="7"/>
        <v>0</v>
      </c>
    </row>
    <row r="53" spans="3:9" ht="12.75">
      <c r="C53" s="11"/>
      <c r="E53" s="14" t="e">
        <f>VLOOKUP(A53,svod!B:BI,60,FALSE)</f>
        <v>#N/A</v>
      </c>
      <c r="F53" s="14" t="e">
        <f>VLOOKUP(A53,svod!B:C,2,FALSE)</f>
        <v>#N/A</v>
      </c>
      <c r="G53" s="9" t="e">
        <f>C$50/C53*1000*VLOOKUP(F53,коэфф!A:D,3,FALSE)</f>
        <v>#DIV/0!</v>
      </c>
      <c r="H53" s="10" t="b">
        <f>ISERROR(G53)</f>
        <v>1</v>
      </c>
      <c r="I53" s="9">
        <f t="shared" si="7"/>
        <v>0</v>
      </c>
    </row>
    <row r="54" spans="3:9" ht="12.75">
      <c r="C54" s="11"/>
      <c r="E54" s="14" t="e">
        <f>VLOOKUP(A54,svod!B:BI,60,FALSE)</f>
        <v>#N/A</v>
      </c>
      <c r="F54" s="14" t="e">
        <f>VLOOKUP(A54,svod!B:C,2,FALSE)</f>
        <v>#N/A</v>
      </c>
      <c r="G54" s="9" t="e">
        <f>C$53/C54*1000*VLOOKUP(F54,коэфф!A:D,3,FALSE)</f>
        <v>#DIV/0!</v>
      </c>
      <c r="H54" s="10" t="b">
        <f>ISERROR(G54)</f>
        <v>1</v>
      </c>
      <c r="I54" s="9">
        <f t="shared" si="7"/>
        <v>0</v>
      </c>
    </row>
    <row r="55" spans="3:9" ht="12.75">
      <c r="C55" s="11"/>
      <c r="E55" s="14" t="e">
        <f>VLOOKUP(A55,svod!B:BI,60,FALSE)</f>
        <v>#N/A</v>
      </c>
      <c r="F55" s="14" t="e">
        <f>VLOOKUP(A55,svod!B:C,2,FALSE)</f>
        <v>#N/A</v>
      </c>
      <c r="G55" s="9" t="e">
        <f>C$53/C55*1000*VLOOKUP(F55,коэфф!A:D,3,FALSE)</f>
        <v>#DIV/0!</v>
      </c>
      <c r="H55" s="10" t="b">
        <f aca="true" t="shared" si="8" ref="H55:H76">ISERROR(G55)</f>
        <v>1</v>
      </c>
      <c r="I55" s="9">
        <f aca="true" t="shared" si="9" ref="I55:I76">IF(H55,0,G55)</f>
        <v>0</v>
      </c>
    </row>
    <row r="56" spans="3:9" ht="12.75">
      <c r="C56" s="11"/>
      <c r="E56" s="14" t="e">
        <f>VLOOKUP(A56,svod!B:BI,60,FALSE)</f>
        <v>#N/A</v>
      </c>
      <c r="F56" s="14" t="e">
        <f>VLOOKUP(A56,svod!B:C,2,FALSE)</f>
        <v>#N/A</v>
      </c>
      <c r="G56" s="9" t="e">
        <f>C$53/C56*1000*VLOOKUP(F56,коэфф!A:D,3,FALSE)</f>
        <v>#DIV/0!</v>
      </c>
      <c r="H56" s="10" t="b">
        <f t="shared" si="8"/>
        <v>1</v>
      </c>
      <c r="I56" s="9">
        <f t="shared" si="9"/>
        <v>0</v>
      </c>
    </row>
    <row r="57" spans="3:9" ht="12.75">
      <c r="C57" s="11"/>
      <c r="E57" s="14" t="e">
        <f>VLOOKUP(A57,svod!B:BI,60,FALSE)</f>
        <v>#N/A</v>
      </c>
      <c r="F57" s="14" t="e">
        <f>VLOOKUP(A57,svod!B:C,2,FALSE)</f>
        <v>#N/A</v>
      </c>
      <c r="G57" s="9" t="e">
        <f>C$53/C57*1000*VLOOKUP(F57,коэфф!A:D,3,FALSE)</f>
        <v>#DIV/0!</v>
      </c>
      <c r="H57" s="10" t="b">
        <f t="shared" si="8"/>
        <v>1</v>
      </c>
      <c r="I57" s="9">
        <f t="shared" si="9"/>
        <v>0</v>
      </c>
    </row>
    <row r="58" spans="3:9" ht="12.75">
      <c r="C58" s="11"/>
      <c r="E58" s="14" t="e">
        <f>VLOOKUP(A58,svod!B:BI,60,FALSE)</f>
        <v>#N/A</v>
      </c>
      <c r="F58" s="14" t="e">
        <f>VLOOKUP(A58,svod!B:C,2,FALSE)</f>
        <v>#N/A</v>
      </c>
      <c r="G58" s="9" t="e">
        <f>C$53/C58*1000*VLOOKUP(F58,коэфф!A:D,3,FALSE)</f>
        <v>#DIV/0!</v>
      </c>
      <c r="H58" s="10" t="b">
        <f t="shared" si="8"/>
        <v>1</v>
      </c>
      <c r="I58" s="9">
        <f t="shared" si="9"/>
        <v>0</v>
      </c>
    </row>
    <row r="59" spans="3:9" ht="12.75">
      <c r="C59" s="11"/>
      <c r="E59" s="14" t="e">
        <f>VLOOKUP(A59,svod!B:BI,60,FALSE)</f>
        <v>#N/A</v>
      </c>
      <c r="F59" s="14" t="e">
        <f>VLOOKUP(A59,svod!B:C,2,FALSE)</f>
        <v>#N/A</v>
      </c>
      <c r="G59" s="9" t="e">
        <f>C$53/C59*1000*VLOOKUP(F59,коэфф!A:D,3,FALSE)</f>
        <v>#DIV/0!</v>
      </c>
      <c r="H59" s="10" t="b">
        <f t="shared" si="8"/>
        <v>1</v>
      </c>
      <c r="I59" s="9">
        <f t="shared" si="9"/>
        <v>0</v>
      </c>
    </row>
    <row r="60" spans="3:9" ht="12.75">
      <c r="C60" s="11"/>
      <c r="E60" s="14" t="e">
        <f>VLOOKUP(A60,svod!B:BI,60,FALSE)</f>
        <v>#N/A</v>
      </c>
      <c r="F60" s="14" t="e">
        <f>VLOOKUP(A60,svod!B:C,2,FALSE)</f>
        <v>#N/A</v>
      </c>
      <c r="G60" s="9" t="e">
        <f>C$53/C60*1000*VLOOKUP(F60,коэфф!A:D,3,FALSE)</f>
        <v>#DIV/0!</v>
      </c>
      <c r="H60" s="10" t="b">
        <f t="shared" si="8"/>
        <v>1</v>
      </c>
      <c r="I60" s="9">
        <f t="shared" si="9"/>
        <v>0</v>
      </c>
    </row>
    <row r="61" spans="3:9" ht="12.75">
      <c r="C61" s="11"/>
      <c r="E61" s="14" t="e">
        <f>VLOOKUP(A61,svod!B:BI,60,FALSE)</f>
        <v>#N/A</v>
      </c>
      <c r="F61" s="14" t="e">
        <f>VLOOKUP(A61,svod!B:C,2,FALSE)</f>
        <v>#N/A</v>
      </c>
      <c r="G61" s="9" t="e">
        <f>C$53/C61*1000*VLOOKUP(F61,коэфф!A:D,3,FALSE)</f>
        <v>#DIV/0!</v>
      </c>
      <c r="H61" s="10" t="b">
        <f t="shared" si="8"/>
        <v>1</v>
      </c>
      <c r="I61" s="9">
        <f t="shared" si="9"/>
        <v>0</v>
      </c>
    </row>
    <row r="62" spans="3:9" ht="12.75">
      <c r="C62" s="11"/>
      <c r="E62" s="14" t="e">
        <f>VLOOKUP(A62,svod!B:BI,60,FALSE)</f>
        <v>#N/A</v>
      </c>
      <c r="F62" s="14" t="e">
        <f>VLOOKUP(A62,svod!B:C,2,FALSE)</f>
        <v>#N/A</v>
      </c>
      <c r="G62" s="9" t="e">
        <f>C$53/C62*1000*VLOOKUP(F62,коэфф!A:D,3,FALSE)</f>
        <v>#DIV/0!</v>
      </c>
      <c r="H62" s="10" t="b">
        <f t="shared" si="8"/>
        <v>1</v>
      </c>
      <c r="I62" s="9">
        <f t="shared" si="9"/>
        <v>0</v>
      </c>
    </row>
    <row r="63" spans="3:9" ht="12.75">
      <c r="C63" s="11"/>
      <c r="E63" s="14" t="e">
        <f>VLOOKUP(A63,svod!B:BI,60,FALSE)</f>
        <v>#N/A</v>
      </c>
      <c r="F63" s="14" t="e">
        <f>VLOOKUP(A63,svod!B:C,2,FALSE)</f>
        <v>#N/A</v>
      </c>
      <c r="G63" s="9" t="e">
        <f>C$54/C63*1000*VLOOKUP(F63,коэфф!A:D,3,FALSE)</f>
        <v>#DIV/0!</v>
      </c>
      <c r="H63" s="10" t="b">
        <f t="shared" si="8"/>
        <v>1</v>
      </c>
      <c r="I63" s="9">
        <f t="shared" si="9"/>
        <v>0</v>
      </c>
    </row>
    <row r="64" spans="3:9" ht="12.75">
      <c r="C64" s="11"/>
      <c r="E64" s="14" t="e">
        <f>VLOOKUP(A64,svod!B:BI,60,FALSE)</f>
        <v>#N/A</v>
      </c>
      <c r="F64" s="14" t="e">
        <f>VLOOKUP(A64,svod!B:C,2,FALSE)</f>
        <v>#N/A</v>
      </c>
      <c r="G64" s="9" t="e">
        <f>C$55/C64*1000*VLOOKUP(F64,коэфф!A:D,3,FALSE)</f>
        <v>#DIV/0!</v>
      </c>
      <c r="H64" s="10" t="b">
        <f t="shared" si="8"/>
        <v>1</v>
      </c>
      <c r="I64" s="9">
        <f t="shared" si="9"/>
        <v>0</v>
      </c>
    </row>
    <row r="65" spans="3:9" ht="12.75">
      <c r="C65" s="11"/>
      <c r="E65" s="14" t="e">
        <f>VLOOKUP(A65,svod!B:BI,60,FALSE)</f>
        <v>#N/A</v>
      </c>
      <c r="F65" s="14" t="e">
        <f>VLOOKUP(A65,svod!B:C,2,FALSE)</f>
        <v>#N/A</v>
      </c>
      <c r="G65" s="9" t="e">
        <f>C$2/C65*1000*VLOOKUP(F65,коэфф!A:D,3,FALSE)</f>
        <v>#DIV/0!</v>
      </c>
      <c r="H65" s="10" t="b">
        <f t="shared" si="8"/>
        <v>1</v>
      </c>
      <c r="I65" s="9">
        <f t="shared" si="9"/>
        <v>0</v>
      </c>
    </row>
    <row r="66" spans="3:9" ht="12.75">
      <c r="C66" s="11"/>
      <c r="E66" s="14" t="e">
        <f>VLOOKUP(A66,svod!B:BI,60,FALSE)</f>
        <v>#N/A</v>
      </c>
      <c r="F66" s="14" t="e">
        <f>VLOOKUP(A66,svod!B:C,2,FALSE)</f>
        <v>#N/A</v>
      </c>
      <c r="G66" s="9" t="e">
        <f>C$2/C66*1000*VLOOKUP(F66,коэфф!A:D,3,FALSE)</f>
        <v>#DIV/0!</v>
      </c>
      <c r="H66" s="10" t="b">
        <f t="shared" si="8"/>
        <v>1</v>
      </c>
      <c r="I66" s="9">
        <f t="shared" si="9"/>
        <v>0</v>
      </c>
    </row>
    <row r="67" spans="3:9" ht="12.75">
      <c r="C67" s="11"/>
      <c r="E67" s="14" t="e">
        <f>VLOOKUP(A67,svod!B:BI,60,FALSE)</f>
        <v>#N/A</v>
      </c>
      <c r="F67" s="14" t="e">
        <f>VLOOKUP(A67,svod!B:C,2,FALSE)</f>
        <v>#N/A</v>
      </c>
      <c r="G67" s="9" t="e">
        <f>C$2/C67*1000*VLOOKUP(F67,коэфф!A:D,3,FALSE)</f>
        <v>#DIV/0!</v>
      </c>
      <c r="H67" s="10" t="b">
        <f t="shared" si="8"/>
        <v>1</v>
      </c>
      <c r="I67" s="9">
        <f t="shared" si="9"/>
        <v>0</v>
      </c>
    </row>
    <row r="68" spans="3:9" ht="12.75">
      <c r="C68" s="11"/>
      <c r="E68" s="14" t="e">
        <f>VLOOKUP(A68,svod!B:BI,60,FALSE)</f>
        <v>#N/A</v>
      </c>
      <c r="F68" s="14" t="e">
        <f>VLOOKUP(A68,svod!B:C,2,FALSE)</f>
        <v>#N/A</v>
      </c>
      <c r="G68" s="9" t="e">
        <f>C$2/C68*1000*VLOOKUP(F68,коэфф!A:D,3,FALSE)</f>
        <v>#DIV/0!</v>
      </c>
      <c r="H68" s="10" t="b">
        <f t="shared" si="8"/>
        <v>1</v>
      </c>
      <c r="I68" s="9">
        <f t="shared" si="9"/>
        <v>0</v>
      </c>
    </row>
    <row r="69" spans="3:9" ht="12.75" customHeight="1">
      <c r="C69" s="11"/>
      <c r="E69" s="14" t="e">
        <f>VLOOKUP(A69,svod!B:BI,60,FALSE)</f>
        <v>#N/A</v>
      </c>
      <c r="F69" s="14" t="e">
        <f>VLOOKUP(A69,svod!B:C,2,FALSE)</f>
        <v>#N/A</v>
      </c>
      <c r="G69" s="9" t="e">
        <f>C$2/C69*1000*VLOOKUP(F69,коэфф!A:D,3,FALSE)</f>
        <v>#DIV/0!</v>
      </c>
      <c r="H69" s="10" t="b">
        <f t="shared" si="8"/>
        <v>1</v>
      </c>
      <c r="I69" s="9">
        <f t="shared" si="9"/>
        <v>0</v>
      </c>
    </row>
    <row r="70" spans="4:9" ht="12.75">
      <c r="D70"/>
      <c r="E70" s="14" t="e">
        <f>VLOOKUP(A70,svod!B:BI,60,FALSE)</f>
        <v>#N/A</v>
      </c>
      <c r="F70" s="14" t="e">
        <f>VLOOKUP(A70,svod!B:C,2,FALSE)</f>
        <v>#N/A</v>
      </c>
      <c r="G70" s="9" t="e">
        <f>C$2/C70*1000*VLOOKUP(F70,коэфф!A:D,3,FALSE)</f>
        <v>#DIV/0!</v>
      </c>
      <c r="H70" s="10" t="b">
        <f t="shared" si="8"/>
        <v>1</v>
      </c>
      <c r="I70" s="9">
        <f t="shared" si="9"/>
        <v>0</v>
      </c>
    </row>
    <row r="71" spans="3:9" ht="12.75">
      <c r="C71" s="11"/>
      <c r="E71" s="14" t="e">
        <f>VLOOKUP(A71,svod!B:BI,60,FALSE)</f>
        <v>#N/A</v>
      </c>
      <c r="F71" s="14" t="e">
        <f>VLOOKUP(A71,svod!B:C,2,FALSE)</f>
        <v>#N/A</v>
      </c>
      <c r="G71" s="9" t="e">
        <f>C$2/C71*1000*VLOOKUP(F71,коэфф!A:D,3,FALSE)</f>
        <v>#DIV/0!</v>
      </c>
      <c r="H71" s="10" t="b">
        <f t="shared" si="8"/>
        <v>1</v>
      </c>
      <c r="I71" s="9">
        <f t="shared" si="9"/>
        <v>0</v>
      </c>
    </row>
    <row r="72" spans="5:9" ht="12.75">
      <c r="E72" s="14" t="e">
        <f>VLOOKUP(A72,svod!B:BI,60,FALSE)</f>
        <v>#N/A</v>
      </c>
      <c r="F72" s="14" t="e">
        <f>VLOOKUP(A72,svod!B:C,2,FALSE)</f>
        <v>#N/A</v>
      </c>
      <c r="G72" s="9" t="e">
        <f>C$2/C72*1000*VLOOKUP(F72,коэфф!A:D,3,FALSE)</f>
        <v>#DIV/0!</v>
      </c>
      <c r="H72" s="10" t="b">
        <f t="shared" si="8"/>
        <v>1</v>
      </c>
      <c r="I72" s="9">
        <f t="shared" si="9"/>
        <v>0</v>
      </c>
    </row>
    <row r="73" spans="5:9" ht="12.75">
      <c r="E73" s="14" t="e">
        <f>VLOOKUP(A73,svod!B:BI,60,FALSE)</f>
        <v>#N/A</v>
      </c>
      <c r="F73" s="14" t="e">
        <f>VLOOKUP(A73,svod!B:C,2,FALSE)</f>
        <v>#N/A</v>
      </c>
      <c r="G73" s="9" t="e">
        <f>C$2/C73*1000*VLOOKUP(F73,коэфф!A:D,3,FALSE)</f>
        <v>#DIV/0!</v>
      </c>
      <c r="H73" s="10" t="b">
        <f t="shared" si="8"/>
        <v>1</v>
      </c>
      <c r="I73" s="9">
        <f t="shared" si="9"/>
        <v>0</v>
      </c>
    </row>
    <row r="74" spans="5:9" ht="12.75">
      <c r="E74" s="14" t="e">
        <f>VLOOKUP(A74,svod!B:BI,60,FALSE)</f>
        <v>#N/A</v>
      </c>
      <c r="F74" s="14" t="e">
        <f>VLOOKUP(A74,svod!B:C,2,FALSE)</f>
        <v>#N/A</v>
      </c>
      <c r="G74" s="9" t="e">
        <f>C$2/C74*1000*VLOOKUP(F74,коэфф!A:D,3,FALSE)</f>
        <v>#DIV/0!</v>
      </c>
      <c r="H74" s="10" t="b">
        <f t="shared" si="8"/>
        <v>1</v>
      </c>
      <c r="I74" s="9">
        <f t="shared" si="9"/>
        <v>0</v>
      </c>
    </row>
    <row r="75" spans="5:9" ht="12.75">
      <c r="E75" s="14" t="e">
        <f>VLOOKUP(A75,svod!B:BI,60,FALSE)</f>
        <v>#N/A</v>
      </c>
      <c r="F75" s="14" t="e">
        <f>VLOOKUP(A75,svod!B:C,2,FALSE)</f>
        <v>#N/A</v>
      </c>
      <c r="G75" s="9" t="e">
        <f>C$2/C75*1000*VLOOKUP(F75,коэфф!A:D,3,FALSE)</f>
        <v>#DIV/0!</v>
      </c>
      <c r="H75" s="10" t="b">
        <f t="shared" si="8"/>
        <v>1</v>
      </c>
      <c r="I75" s="9">
        <f t="shared" si="9"/>
        <v>0</v>
      </c>
    </row>
    <row r="76" spans="5:9" ht="12.75">
      <c r="E76" s="14" t="e">
        <f>VLOOKUP(A76,svod!B:BI,60,FALSE)</f>
        <v>#N/A</v>
      </c>
      <c r="F76" s="14" t="e">
        <f>VLOOKUP(A76,svod!B:C,2,FALSE)</f>
        <v>#N/A</v>
      </c>
      <c r="G76" s="9" t="e">
        <f>C$2/C76*1000*VLOOKUP(F76,коэфф!A:D,3,FALSE)</f>
        <v>#DIV/0!</v>
      </c>
      <c r="H76" s="10" t="b">
        <f t="shared" si="8"/>
        <v>1</v>
      </c>
      <c r="I76" s="9">
        <f t="shared" si="9"/>
        <v>0</v>
      </c>
    </row>
    <row r="77" spans="1:9" ht="25.5">
      <c r="A77" s="44" t="s">
        <v>106</v>
      </c>
      <c r="E77" s="14" t="e">
        <f>VLOOKUP(A77,svod!B:BI,60,FALSE)</f>
        <v>#N/A</v>
      </c>
      <c r="F77" s="14" t="e">
        <f>VLOOKUP(A77,svod!B:C,2,FALSE)</f>
        <v>#N/A</v>
      </c>
      <c r="G77" s="55" t="e">
        <f>C$2/C77*1000*VLOOKUP(F77,коэфф!A:D,4,FALSE)</f>
        <v>#DIV/0!</v>
      </c>
      <c r="H77" s="10" t="b">
        <f>ISERROR(G77)</f>
        <v>1</v>
      </c>
      <c r="I77" s="9">
        <f>IF(H77,0,G77)</f>
        <v>0</v>
      </c>
    </row>
    <row r="78" spans="3:9" ht="12.75">
      <c r="C78" s="11"/>
      <c r="D78">
        <v>1</v>
      </c>
      <c r="E78" s="14" t="e">
        <f>VLOOKUP(A78,svod!B:BI,60,FALSE)</f>
        <v>#N/A</v>
      </c>
      <c r="F78" s="14" t="e">
        <f>VLOOKUP(A78,svod!B:C,2,FALSE)</f>
        <v>#N/A</v>
      </c>
      <c r="G78" s="9" t="e">
        <f>C$78/C78*1000*VLOOKUP(F78,коэфф!A:D,4,FALSE)</f>
        <v>#DIV/0!</v>
      </c>
      <c r="H78" s="10" t="b">
        <f>ISERROR(G78)</f>
        <v>1</v>
      </c>
      <c r="I78" s="9">
        <f>IF(H78,0,G78)</f>
        <v>0</v>
      </c>
    </row>
    <row r="79" spans="3:9" ht="12.75">
      <c r="C79" s="11"/>
      <c r="E79" s="14" t="e">
        <f>VLOOKUP(A79,svod!B:BI,60,FALSE)</f>
        <v>#N/A</v>
      </c>
      <c r="F79" s="14" t="e">
        <f>VLOOKUP(A79,svod!B:C,2,FALSE)</f>
        <v>#N/A</v>
      </c>
      <c r="G79" s="9" t="e">
        <f>C$78/C79*1000*VLOOKUP(F79,коэфф!A:D,4,FALSE)</f>
        <v>#DIV/0!</v>
      </c>
      <c r="H79" s="10" t="b">
        <f aca="true" t="shared" si="10" ref="H79:H99">ISERROR(G79)</f>
        <v>1</v>
      </c>
      <c r="I79" s="9">
        <f aca="true" t="shared" si="11" ref="I79:I99">IF(H79,0,G79)</f>
        <v>0</v>
      </c>
    </row>
    <row r="80" spans="3:9" ht="12.75">
      <c r="C80" s="11"/>
      <c r="E80" s="14" t="e">
        <f>VLOOKUP(A80,svod!B:BI,60,FALSE)</f>
        <v>#N/A</v>
      </c>
      <c r="F80" s="14" t="e">
        <f>VLOOKUP(A80,svod!B:C,2,FALSE)</f>
        <v>#N/A</v>
      </c>
      <c r="G80" s="9" t="e">
        <f>C$78/C80*1000*VLOOKUP(F80,коэфф!A:D,4,FALSE)</f>
        <v>#DIV/0!</v>
      </c>
      <c r="H80" s="10" t="b">
        <f t="shared" si="10"/>
        <v>1</v>
      </c>
      <c r="I80" s="9">
        <f t="shared" si="11"/>
        <v>0</v>
      </c>
    </row>
    <row r="81" spans="3:9" ht="12.75">
      <c r="C81" s="11"/>
      <c r="E81" s="14" t="e">
        <f>VLOOKUP(A81,svod!B:BI,60,FALSE)</f>
        <v>#N/A</v>
      </c>
      <c r="F81" s="14" t="e">
        <f>VLOOKUP(A81,svod!B:C,2,FALSE)</f>
        <v>#N/A</v>
      </c>
      <c r="G81" s="9" t="e">
        <f>C$78/C81*1000*VLOOKUP(F81,коэфф!A:D,4,FALSE)</f>
        <v>#DIV/0!</v>
      </c>
      <c r="H81" s="10" t="b">
        <f t="shared" si="10"/>
        <v>1</v>
      </c>
      <c r="I81" s="9">
        <f t="shared" si="11"/>
        <v>0</v>
      </c>
    </row>
    <row r="82" spans="3:9" ht="12.75">
      <c r="C82" s="11"/>
      <c r="E82" s="14" t="e">
        <f>VLOOKUP(A82,svod!B:BI,60,FALSE)</f>
        <v>#N/A</v>
      </c>
      <c r="F82" s="14" t="e">
        <f>VLOOKUP(A82,svod!B:C,2,FALSE)</f>
        <v>#N/A</v>
      </c>
      <c r="G82" s="9" t="e">
        <f>C$78/C82*1000*VLOOKUP(F82,коэфф!A:D,4,FALSE)</f>
        <v>#DIV/0!</v>
      </c>
      <c r="H82" s="10" t="b">
        <f t="shared" si="10"/>
        <v>1</v>
      </c>
      <c r="I82" s="9">
        <f t="shared" si="11"/>
        <v>0</v>
      </c>
    </row>
    <row r="83" spans="3:9" ht="12.75">
      <c r="C83" s="11"/>
      <c r="E83" s="14" t="e">
        <f>VLOOKUP(A83,svod!B:BI,60,FALSE)</f>
        <v>#N/A</v>
      </c>
      <c r="F83" s="14" t="e">
        <f>VLOOKUP(A83,svod!B:C,2,FALSE)</f>
        <v>#N/A</v>
      </c>
      <c r="G83" s="9" t="e">
        <f>C$78/C83*1000*VLOOKUP(F83,коэфф!A:D,4,FALSE)</f>
        <v>#DIV/0!</v>
      </c>
      <c r="H83" s="10" t="b">
        <f t="shared" si="10"/>
        <v>1</v>
      </c>
      <c r="I83" s="9">
        <f t="shared" si="11"/>
        <v>0</v>
      </c>
    </row>
    <row r="84" spans="3:9" ht="12.75">
      <c r="C84" s="11"/>
      <c r="E84" s="14" t="e">
        <f>VLOOKUP(A84,svod!B:BI,60,FALSE)</f>
        <v>#N/A</v>
      </c>
      <c r="F84" s="14" t="e">
        <f>VLOOKUP(A84,svod!B:C,2,FALSE)</f>
        <v>#N/A</v>
      </c>
      <c r="G84" s="9" t="e">
        <f>C$84/C84*1000*VLOOKUP(F84,коэфф!A:D,4,FALSE)</f>
        <v>#DIV/0!</v>
      </c>
      <c r="H84" s="10" t="b">
        <f t="shared" si="10"/>
        <v>1</v>
      </c>
      <c r="I84" s="9">
        <f t="shared" si="11"/>
        <v>0</v>
      </c>
    </row>
    <row r="85" spans="3:9" ht="12.75">
      <c r="C85" s="11"/>
      <c r="E85" s="14" t="e">
        <f>VLOOKUP(A85,svod!B:BI,60,FALSE)</f>
        <v>#N/A</v>
      </c>
      <c r="F85" s="14" t="e">
        <f>VLOOKUP(A85,svod!B:C,2,FALSE)</f>
        <v>#N/A</v>
      </c>
      <c r="G85" s="9" t="e">
        <f>C$84/C85*1000*VLOOKUP(F85,коэфф!A:D,4,FALSE)</f>
        <v>#DIV/0!</v>
      </c>
      <c r="H85" s="10" t="b">
        <f t="shared" si="10"/>
        <v>1</v>
      </c>
      <c r="I85" s="9">
        <f t="shared" si="11"/>
        <v>0</v>
      </c>
    </row>
    <row r="86" spans="3:9" ht="12.75">
      <c r="C86" s="11"/>
      <c r="E86" s="14" t="e">
        <f>VLOOKUP(A86,svod!B:BI,60,FALSE)</f>
        <v>#N/A</v>
      </c>
      <c r="F86" s="14" t="e">
        <f>VLOOKUP(A86,svod!B:C,2,FALSE)</f>
        <v>#N/A</v>
      </c>
      <c r="G86" s="9" t="e">
        <f>C$84/C86*1000*VLOOKUP(F86,коэфф!A:D,4,FALSE)</f>
        <v>#DIV/0!</v>
      </c>
      <c r="H86" s="10" t="b">
        <f t="shared" si="10"/>
        <v>1</v>
      </c>
      <c r="I86" s="9">
        <f t="shared" si="11"/>
        <v>0</v>
      </c>
    </row>
    <row r="87" spans="3:9" ht="12.75">
      <c r="C87" s="11"/>
      <c r="E87" s="14" t="e">
        <f>VLOOKUP(A87,svod!B:BI,60,FALSE)</f>
        <v>#N/A</v>
      </c>
      <c r="F87" s="14" t="e">
        <f>VLOOKUP(A87,svod!B:C,2,FALSE)</f>
        <v>#N/A</v>
      </c>
      <c r="G87" s="9" t="e">
        <f>C$84/C87*1000*VLOOKUP(F87,коэфф!A:D,4,FALSE)</f>
        <v>#DIV/0!</v>
      </c>
      <c r="H87" s="10" t="b">
        <f t="shared" si="10"/>
        <v>1</v>
      </c>
      <c r="I87" s="9">
        <f t="shared" si="11"/>
        <v>0</v>
      </c>
    </row>
    <row r="88" spans="3:9" ht="12.75">
      <c r="C88" s="11"/>
      <c r="E88" s="14" t="e">
        <f>VLOOKUP(A88,svod!B:BI,60,FALSE)</f>
        <v>#N/A</v>
      </c>
      <c r="F88" s="14" t="e">
        <f>VLOOKUP(A88,svod!B:C,2,FALSE)</f>
        <v>#N/A</v>
      </c>
      <c r="G88" s="9" t="e">
        <f>C$84/C88*1000*VLOOKUP(F88,коэфф!A:D,4,FALSE)</f>
        <v>#DIV/0!</v>
      </c>
      <c r="H88" s="10" t="b">
        <f t="shared" si="10"/>
        <v>1</v>
      </c>
      <c r="I88" s="9">
        <f t="shared" si="11"/>
        <v>0</v>
      </c>
    </row>
    <row r="89" spans="3:9" ht="12.75">
      <c r="C89" s="11"/>
      <c r="E89" s="14" t="e">
        <f>VLOOKUP(A89,svod!B:BI,60,FALSE)</f>
        <v>#N/A</v>
      </c>
      <c r="F89" s="14" t="e">
        <f>VLOOKUP(A89,svod!B:C,2,FALSE)</f>
        <v>#N/A</v>
      </c>
      <c r="G89" s="9" t="e">
        <f>C$84/C89*1000*VLOOKUP(F89,коэфф!A:D,4,FALSE)</f>
        <v>#DIV/0!</v>
      </c>
      <c r="H89" s="10" t="b">
        <f t="shared" si="10"/>
        <v>1</v>
      </c>
      <c r="I89" s="9">
        <f t="shared" si="11"/>
        <v>0</v>
      </c>
    </row>
    <row r="90" spans="3:9" ht="12.75">
      <c r="C90" s="11"/>
      <c r="E90" s="14" t="e">
        <f>VLOOKUP(A90,svod!B:BI,60,FALSE)</f>
        <v>#N/A</v>
      </c>
      <c r="F90" s="14" t="e">
        <f>VLOOKUP(A90,svod!B:C,2,FALSE)</f>
        <v>#N/A</v>
      </c>
      <c r="G90" s="9" t="e">
        <f>C$84/C90*1000*VLOOKUP(F90,коэфф!A:D,4,FALSE)</f>
        <v>#DIV/0!</v>
      </c>
      <c r="H90" s="10" t="b">
        <f t="shared" si="10"/>
        <v>1</v>
      </c>
      <c r="I90" s="9">
        <f t="shared" si="11"/>
        <v>0</v>
      </c>
    </row>
    <row r="91" spans="3:9" ht="12.75">
      <c r="C91" s="11"/>
      <c r="E91" s="14" t="e">
        <f>VLOOKUP(A91,svod!B:BI,60,FALSE)</f>
        <v>#N/A</v>
      </c>
      <c r="F91" s="14" t="e">
        <f>VLOOKUP(A91,svod!B:C,2,FALSE)</f>
        <v>#N/A</v>
      </c>
      <c r="G91" s="9" t="e">
        <f>C$84/C91*1000*VLOOKUP(F91,коэфф!A:D,4,FALSE)</f>
        <v>#DIV/0!</v>
      </c>
      <c r="H91" s="10" t="b">
        <f t="shared" si="10"/>
        <v>1</v>
      </c>
      <c r="I91" s="9">
        <f t="shared" si="11"/>
        <v>0</v>
      </c>
    </row>
    <row r="92" spans="3:9" ht="12.75">
      <c r="C92" s="11"/>
      <c r="E92" s="14" t="e">
        <f>VLOOKUP(A92,svod!B:BI,60,FALSE)</f>
        <v>#N/A</v>
      </c>
      <c r="F92" s="14" t="e">
        <f>VLOOKUP(A92,svod!B:C,2,FALSE)</f>
        <v>#N/A</v>
      </c>
      <c r="G92" s="9" t="e">
        <f>C$84/C92*1000*VLOOKUP(F92,коэфф!A:D,4,FALSE)</f>
        <v>#DIV/0!</v>
      </c>
      <c r="H92" s="10" t="b">
        <f t="shared" si="10"/>
        <v>1</v>
      </c>
      <c r="I92" s="9">
        <f t="shared" si="11"/>
        <v>0</v>
      </c>
    </row>
    <row r="93" spans="3:9" ht="12.75">
      <c r="C93" s="11"/>
      <c r="E93" s="14" t="e">
        <f>VLOOKUP(A93,svod!B:BI,60,FALSE)</f>
        <v>#N/A</v>
      </c>
      <c r="F93" s="14" t="e">
        <f>VLOOKUP(A93,svod!B:C,2,FALSE)</f>
        <v>#N/A</v>
      </c>
      <c r="G93" s="9" t="e">
        <f>C$88/C93*1000*VLOOKUP(F93,коэфф!A:D,4,FALSE)</f>
        <v>#DIV/0!</v>
      </c>
      <c r="H93" s="10" t="b">
        <f t="shared" si="10"/>
        <v>1</v>
      </c>
      <c r="I93" s="9">
        <f t="shared" si="11"/>
        <v>0</v>
      </c>
    </row>
    <row r="94" spans="3:9" ht="12.75">
      <c r="C94" s="11"/>
      <c r="E94" s="14" t="e">
        <f>VLOOKUP(A94,svod!B:BI,60,FALSE)</f>
        <v>#N/A</v>
      </c>
      <c r="F94" s="14" t="e">
        <f>VLOOKUP(A94,svod!B:C,2,FALSE)</f>
        <v>#N/A</v>
      </c>
      <c r="G94" s="9" t="e">
        <f>C$88/C94*1000*VLOOKUP(F94,коэфф!A:D,4,FALSE)</f>
        <v>#DIV/0!</v>
      </c>
      <c r="H94" s="10" t="b">
        <f t="shared" si="10"/>
        <v>1</v>
      </c>
      <c r="I94" s="9">
        <f t="shared" si="11"/>
        <v>0</v>
      </c>
    </row>
    <row r="95" spans="3:9" ht="12.75">
      <c r="C95" s="11"/>
      <c r="E95" s="14" t="e">
        <f>VLOOKUP(A95,svod!B:BI,60,FALSE)</f>
        <v>#N/A</v>
      </c>
      <c r="F95" s="14" t="e">
        <f>VLOOKUP(A95,svod!B:C,2,FALSE)</f>
        <v>#N/A</v>
      </c>
      <c r="G95" s="9" t="e">
        <f>C$88/C95*1000*VLOOKUP(F95,коэфф!A:D,4,FALSE)</f>
        <v>#DIV/0!</v>
      </c>
      <c r="H95" s="10" t="b">
        <f t="shared" si="10"/>
        <v>1</v>
      </c>
      <c r="I95" s="9">
        <f t="shared" si="11"/>
        <v>0</v>
      </c>
    </row>
    <row r="96" spans="3:9" ht="12.75">
      <c r="C96" s="11"/>
      <c r="E96" s="14" t="e">
        <f>VLOOKUP(A96,svod!B:BI,60,FALSE)</f>
        <v>#N/A</v>
      </c>
      <c r="F96" s="14" t="e">
        <f>VLOOKUP(A96,svod!B:C,2,FALSE)</f>
        <v>#N/A</v>
      </c>
      <c r="G96" s="9" t="e">
        <f>C$88/C96*1000*VLOOKUP(F96,коэфф!A:D,4,FALSE)</f>
        <v>#DIV/0!</v>
      </c>
      <c r="H96" s="10" t="b">
        <f t="shared" si="10"/>
        <v>1</v>
      </c>
      <c r="I96" s="9">
        <f t="shared" si="11"/>
        <v>0</v>
      </c>
    </row>
    <row r="97" spans="3:9" ht="12.75">
      <c r="C97" s="11"/>
      <c r="E97" s="14" t="e">
        <f>VLOOKUP(A97,svod!B:BI,60,FALSE)</f>
        <v>#N/A</v>
      </c>
      <c r="F97" s="14" t="e">
        <f>VLOOKUP(A97,svod!B:C,2,FALSE)</f>
        <v>#N/A</v>
      </c>
      <c r="G97" s="9" t="e">
        <f>C$88/C97*1000*VLOOKUP(F97,коэфф!A:D,4,FALSE)</f>
        <v>#DIV/0!</v>
      </c>
      <c r="H97" s="10" t="b">
        <f t="shared" si="10"/>
        <v>1</v>
      </c>
      <c r="I97" s="9">
        <f t="shared" si="11"/>
        <v>0</v>
      </c>
    </row>
    <row r="98" spans="3:9" ht="12.75">
      <c r="C98" s="11"/>
      <c r="E98" s="14" t="e">
        <f>VLOOKUP(A98,svod!B:BI,60,FALSE)</f>
        <v>#N/A</v>
      </c>
      <c r="F98" s="14" t="e">
        <f>VLOOKUP(A98,svod!B:C,2,FALSE)</f>
        <v>#N/A</v>
      </c>
      <c r="G98" s="9" t="e">
        <f>C$88/C98*1000*VLOOKUP(F98,коэфф!A:D,4,FALSE)</f>
        <v>#DIV/0!</v>
      </c>
      <c r="H98" s="10" t="b">
        <f t="shared" si="10"/>
        <v>1</v>
      </c>
      <c r="I98" s="9">
        <f t="shared" si="11"/>
        <v>0</v>
      </c>
    </row>
    <row r="99" spans="3:9" ht="12.75">
      <c r="C99" s="11"/>
      <c r="E99" s="14" t="e">
        <f>VLOOKUP(A99,svod!B:BI,60,FALSE)</f>
        <v>#N/A</v>
      </c>
      <c r="F99" s="14" t="e">
        <f>VLOOKUP(A99,svod!B:C,2,FALSE)</f>
        <v>#N/A</v>
      </c>
      <c r="G99" s="9" t="e">
        <f>C$78/C99*1000*VLOOKUP(F99,коэфф!A:D,4,FALSE)</f>
        <v>#DIV/0!</v>
      </c>
      <c r="H99" s="10" t="b">
        <f t="shared" si="10"/>
        <v>1</v>
      </c>
      <c r="I99" s="9">
        <f t="shared" si="1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="77" zoomScaleNormal="77" zoomScalePageLayoutView="0" workbookViewId="0" topLeftCell="A28">
      <selection activeCell="B20" sqref="B20"/>
    </sheetView>
  </sheetViews>
  <sheetFormatPr defaultColWidth="9.00390625" defaultRowHeight="12.75"/>
  <sheetData>
    <row r="1" spans="1:2" ht="18.75">
      <c r="A1">
        <v>1988</v>
      </c>
      <c r="B1" s="47">
        <v>1</v>
      </c>
    </row>
    <row r="2" spans="1:4" ht="18.75">
      <c r="A2" s="46">
        <v>1987</v>
      </c>
      <c r="B2" s="47">
        <v>1.005</v>
      </c>
      <c r="C2" s="1"/>
      <c r="D2" s="1"/>
    </row>
    <row r="3" spans="1:4" ht="18.75">
      <c r="A3" s="46">
        <v>1986</v>
      </c>
      <c r="B3" s="47">
        <v>1.01</v>
      </c>
      <c r="C3" s="1"/>
      <c r="D3" s="1"/>
    </row>
    <row r="4" spans="1:4" ht="18.75">
      <c r="A4" s="46">
        <v>1985</v>
      </c>
      <c r="B4" s="47">
        <v>1.015</v>
      </c>
      <c r="C4" s="1"/>
      <c r="D4" s="1"/>
    </row>
    <row r="5" spans="1:4" ht="18.75">
      <c r="A5" s="46">
        <v>1984</v>
      </c>
      <c r="B5" s="47">
        <v>1.02</v>
      </c>
      <c r="C5" s="1"/>
      <c r="D5" s="1"/>
    </row>
    <row r="6" spans="1:4" ht="18.75">
      <c r="A6" s="46">
        <v>1983</v>
      </c>
      <c r="B6" s="47">
        <v>1.026</v>
      </c>
      <c r="C6" s="1"/>
      <c r="D6" s="1"/>
    </row>
    <row r="7" spans="1:4" ht="18.75">
      <c r="A7" s="46">
        <v>1982</v>
      </c>
      <c r="B7" s="47">
        <v>1.032</v>
      </c>
      <c r="C7" s="1"/>
      <c r="D7" s="1"/>
    </row>
    <row r="8" spans="1:4" ht="18.75">
      <c r="A8" s="46">
        <v>1981</v>
      </c>
      <c r="B8" s="47">
        <v>1.038</v>
      </c>
      <c r="C8" s="1"/>
      <c r="D8" s="1"/>
    </row>
    <row r="9" spans="1:4" ht="18.75">
      <c r="A9" s="46">
        <v>1980</v>
      </c>
      <c r="B9" s="47">
        <v>1.044</v>
      </c>
      <c r="C9" s="1"/>
      <c r="D9" s="1"/>
    </row>
    <row r="10" spans="1:4" ht="18.75">
      <c r="A10" s="46">
        <v>1979</v>
      </c>
      <c r="B10" s="47">
        <v>1.051</v>
      </c>
      <c r="C10" s="1"/>
      <c r="D10" s="1"/>
    </row>
    <row r="11" spans="1:4" ht="18.75">
      <c r="A11" s="46">
        <v>1978</v>
      </c>
      <c r="B11" s="47">
        <v>1.058</v>
      </c>
      <c r="C11" s="1"/>
      <c r="D11" s="1"/>
    </row>
    <row r="12" spans="1:4" ht="18.75">
      <c r="A12" s="46">
        <v>1977</v>
      </c>
      <c r="B12" s="47">
        <v>1.065</v>
      </c>
      <c r="C12" s="1"/>
      <c r="D12" s="1"/>
    </row>
    <row r="13" spans="1:4" ht="18.75">
      <c r="A13" s="46">
        <v>1976</v>
      </c>
      <c r="B13" s="47">
        <v>1.072</v>
      </c>
      <c r="C13" s="1"/>
      <c r="D13" s="1"/>
    </row>
    <row r="14" spans="1:4" ht="18.75">
      <c r="A14" s="46">
        <v>1975</v>
      </c>
      <c r="B14" s="47">
        <v>1.08</v>
      </c>
      <c r="C14" s="1"/>
      <c r="D14" s="1"/>
    </row>
    <row r="15" spans="1:4" ht="18.75">
      <c r="A15" s="46">
        <v>1974</v>
      </c>
      <c r="B15" s="47">
        <v>1.088</v>
      </c>
      <c r="C15" s="1"/>
      <c r="D15" s="1"/>
    </row>
    <row r="16" spans="1:4" ht="18.75">
      <c r="A16" s="46">
        <v>1973</v>
      </c>
      <c r="B16" s="47">
        <v>1.096</v>
      </c>
      <c r="C16" s="1"/>
      <c r="D16" s="1"/>
    </row>
    <row r="17" spans="1:4" ht="18.75">
      <c r="A17" s="46">
        <v>1972</v>
      </c>
      <c r="B17" s="47">
        <v>1.104</v>
      </c>
      <c r="C17" s="1"/>
      <c r="D17" s="1"/>
    </row>
    <row r="18" spans="1:4" ht="18.75">
      <c r="A18" s="46">
        <v>1971</v>
      </c>
      <c r="B18" s="47">
        <v>1.113</v>
      </c>
      <c r="C18" s="1"/>
      <c r="D18" s="1"/>
    </row>
    <row r="19" spans="1:4" ht="18.75">
      <c r="A19" s="46">
        <v>1970</v>
      </c>
      <c r="B19" s="47">
        <v>1.122</v>
      </c>
      <c r="C19" s="1"/>
      <c r="D19" s="1"/>
    </row>
    <row r="20" spans="1:4" ht="18.75">
      <c r="A20" s="46">
        <v>1969</v>
      </c>
      <c r="B20" s="47">
        <v>1.131</v>
      </c>
      <c r="C20" s="1"/>
      <c r="D20" s="1"/>
    </row>
    <row r="21" spans="1:4" ht="18.75">
      <c r="A21" s="46">
        <v>1968</v>
      </c>
      <c r="B21" s="47">
        <v>1.142</v>
      </c>
      <c r="C21" s="47">
        <v>1</v>
      </c>
      <c r="D21" s="1"/>
    </row>
    <row r="22" spans="1:4" ht="18.75">
      <c r="A22" s="46">
        <v>1967</v>
      </c>
      <c r="B22" s="47">
        <v>1.152</v>
      </c>
      <c r="C22" s="47">
        <v>1.01</v>
      </c>
      <c r="D22" s="1"/>
    </row>
    <row r="23" spans="1:20" ht="19.5" thickBot="1">
      <c r="A23" s="46">
        <v>1966</v>
      </c>
      <c r="B23" s="47">
        <v>1.162</v>
      </c>
      <c r="C23" s="47">
        <v>1.02</v>
      </c>
      <c r="D23" s="1"/>
      <c r="Q23" s="37"/>
      <c r="R23" s="37"/>
      <c r="S23" s="37"/>
      <c r="T23" s="37"/>
    </row>
    <row r="24" spans="1:4" ht="18.75">
      <c r="A24" s="46">
        <v>1965</v>
      </c>
      <c r="B24" s="47">
        <v>1.173</v>
      </c>
      <c r="C24" s="47">
        <v>1.031</v>
      </c>
      <c r="D24" s="1"/>
    </row>
    <row r="25" spans="1:4" ht="18.75">
      <c r="A25" s="46">
        <v>1964</v>
      </c>
      <c r="B25" s="47">
        <v>1.184</v>
      </c>
      <c r="C25" s="47">
        <v>1.042</v>
      </c>
      <c r="D25" s="1"/>
    </row>
    <row r="26" spans="1:4" ht="18.75">
      <c r="A26" s="46">
        <v>1963</v>
      </c>
      <c r="B26" s="47">
        <v>1.195</v>
      </c>
      <c r="C26" s="47">
        <v>1.053</v>
      </c>
      <c r="D26" s="1"/>
    </row>
    <row r="27" spans="1:4" ht="18.75">
      <c r="A27" s="46">
        <v>1962</v>
      </c>
      <c r="B27" s="47">
        <v>1.206</v>
      </c>
      <c r="C27" s="47">
        <v>1.064</v>
      </c>
      <c r="D27" s="1"/>
    </row>
    <row r="28" spans="1:4" ht="18.75">
      <c r="A28" s="46">
        <v>1961</v>
      </c>
      <c r="B28" s="47">
        <v>1.218</v>
      </c>
      <c r="C28" s="47">
        <v>1.076</v>
      </c>
      <c r="D28" s="1"/>
    </row>
    <row r="29" spans="1:4" ht="18.75">
      <c r="A29" s="46">
        <v>1960</v>
      </c>
      <c r="B29" s="47">
        <v>1.23</v>
      </c>
      <c r="C29" s="47">
        <v>1.088</v>
      </c>
      <c r="D29" s="1"/>
    </row>
    <row r="30" spans="1:4" ht="18.75">
      <c r="A30" s="46">
        <v>1959</v>
      </c>
      <c r="B30" s="47">
        <v>1.242</v>
      </c>
      <c r="C30" s="47">
        <v>1.1</v>
      </c>
      <c r="D30" s="1"/>
    </row>
    <row r="31" spans="1:4" ht="18.75">
      <c r="A31" s="46">
        <v>1958</v>
      </c>
      <c r="B31" s="47">
        <v>1.255</v>
      </c>
      <c r="C31" s="47">
        <v>1.113</v>
      </c>
      <c r="D31" s="1"/>
    </row>
    <row r="32" spans="1:4" ht="18.75">
      <c r="A32" s="46">
        <v>1957</v>
      </c>
      <c r="B32" s="47">
        <v>1.268</v>
      </c>
      <c r="C32" s="47">
        <v>1.126</v>
      </c>
      <c r="D32" s="1"/>
    </row>
    <row r="33" spans="1:4" ht="18.75">
      <c r="A33" s="46">
        <v>1956</v>
      </c>
      <c r="B33" s="47">
        <v>1.281</v>
      </c>
      <c r="C33" s="47">
        <v>1.139</v>
      </c>
      <c r="D33" s="1"/>
    </row>
    <row r="34" spans="1:4" ht="18.75">
      <c r="A34" s="46">
        <v>1955</v>
      </c>
      <c r="B34" s="47">
        <v>1.295</v>
      </c>
      <c r="C34" s="47">
        <v>1.153</v>
      </c>
      <c r="D34" s="1"/>
    </row>
    <row r="35" spans="1:4" ht="18.75">
      <c r="A35" s="46">
        <v>1954</v>
      </c>
      <c r="B35" s="47">
        <v>1.309</v>
      </c>
      <c r="C35" s="47">
        <v>1.167</v>
      </c>
      <c r="D35" s="1"/>
    </row>
    <row r="36" spans="1:4" ht="18.75">
      <c r="A36" s="46">
        <v>1953</v>
      </c>
      <c r="B36" s="47">
        <v>1.323</v>
      </c>
      <c r="C36" s="47">
        <v>1.181</v>
      </c>
      <c r="D36" s="45">
        <v>1</v>
      </c>
    </row>
    <row r="37" spans="1:4" ht="18.75">
      <c r="A37" s="46">
        <v>1952</v>
      </c>
      <c r="B37" s="47">
        <v>1.338</v>
      </c>
      <c r="C37" s="47">
        <v>1.196</v>
      </c>
      <c r="D37" s="45">
        <v>1.015</v>
      </c>
    </row>
    <row r="38" spans="1:4" ht="18.75">
      <c r="A38" s="46">
        <v>1951</v>
      </c>
      <c r="B38" s="47">
        <v>1.353</v>
      </c>
      <c r="C38" s="47">
        <v>1.211</v>
      </c>
      <c r="D38" s="45">
        <v>1.03</v>
      </c>
    </row>
    <row r="39" spans="1:4" ht="18.75">
      <c r="A39" s="46">
        <v>1950</v>
      </c>
      <c r="B39" s="47">
        <v>1.368</v>
      </c>
      <c r="C39" s="47">
        <v>1.226</v>
      </c>
      <c r="D39" s="45">
        <v>1.045</v>
      </c>
    </row>
    <row r="40" spans="1:4" ht="18.75">
      <c r="A40" s="46">
        <v>1949</v>
      </c>
      <c r="B40" s="47">
        <v>1.384</v>
      </c>
      <c r="C40" s="47">
        <v>1.242</v>
      </c>
      <c r="D40" s="45">
        <v>1.061</v>
      </c>
    </row>
    <row r="41" spans="1:4" ht="18.75">
      <c r="A41" s="46">
        <v>1948</v>
      </c>
      <c r="B41" s="47">
        <v>1.4</v>
      </c>
      <c r="C41" s="47">
        <v>1.258</v>
      </c>
      <c r="D41" s="45">
        <v>1.077</v>
      </c>
    </row>
    <row r="42" spans="1:4" ht="18.75">
      <c r="A42" s="46">
        <v>1947</v>
      </c>
      <c r="B42" s="47">
        <v>1.416</v>
      </c>
      <c r="C42" s="47">
        <v>1.274</v>
      </c>
      <c r="D42" s="45">
        <v>1.093</v>
      </c>
    </row>
    <row r="43" spans="1:4" ht="18.75">
      <c r="A43" s="46">
        <v>1946</v>
      </c>
      <c r="B43" s="47">
        <v>1.433</v>
      </c>
      <c r="C43" s="47">
        <v>1.291</v>
      </c>
      <c r="D43" s="45">
        <v>1.11</v>
      </c>
    </row>
    <row r="44" spans="1:4" ht="18.75">
      <c r="A44" s="46">
        <v>1945</v>
      </c>
      <c r="B44" s="47">
        <v>1.45</v>
      </c>
      <c r="C44" s="47">
        <v>1.308</v>
      </c>
      <c r="D44" s="45">
        <v>1.127</v>
      </c>
    </row>
    <row r="45" spans="1:4" ht="18.75">
      <c r="A45" s="46">
        <v>1944</v>
      </c>
      <c r="B45" s="47">
        <v>1.468</v>
      </c>
      <c r="C45" s="47">
        <v>1.326</v>
      </c>
      <c r="D45" s="45">
        <v>1.145</v>
      </c>
    </row>
    <row r="46" spans="1:5" ht="18.75">
      <c r="A46" s="46">
        <v>1943</v>
      </c>
      <c r="B46" s="47">
        <v>1.486</v>
      </c>
      <c r="C46" s="47">
        <v>1.344</v>
      </c>
      <c r="D46" s="45">
        <v>1.163</v>
      </c>
      <c r="E46" s="36"/>
    </row>
    <row r="47" spans="1:5" ht="18.75">
      <c r="A47" s="46">
        <v>1942</v>
      </c>
      <c r="B47" s="47">
        <v>1.505</v>
      </c>
      <c r="C47" s="47">
        <v>1.363</v>
      </c>
      <c r="D47" s="45">
        <v>1.182</v>
      </c>
      <c r="E47" s="36"/>
    </row>
    <row r="48" spans="1:5" ht="18.75">
      <c r="A48" s="46">
        <v>1941</v>
      </c>
      <c r="B48" s="47">
        <v>1.524</v>
      </c>
      <c r="C48" s="47">
        <v>1.382</v>
      </c>
      <c r="D48" s="45">
        <v>1.201</v>
      </c>
      <c r="E48" s="36"/>
    </row>
    <row r="49" spans="1:5" ht="18.75">
      <c r="A49" s="46">
        <v>1940</v>
      </c>
      <c r="B49" s="47">
        <v>1.544</v>
      </c>
      <c r="C49" s="47">
        <v>1.402</v>
      </c>
      <c r="D49" s="45">
        <v>1.221</v>
      </c>
      <c r="E49" s="36"/>
    </row>
    <row r="50" spans="1:5" ht="18.75">
      <c r="A50" s="46">
        <v>1939</v>
      </c>
      <c r="B50" s="47">
        <v>1.564</v>
      </c>
      <c r="C50" s="47">
        <v>1.422</v>
      </c>
      <c r="D50" s="45">
        <v>1.241</v>
      </c>
      <c r="E50" s="36"/>
    </row>
    <row r="51" spans="1:5" ht="18.75">
      <c r="A51" s="46">
        <v>1938</v>
      </c>
      <c r="C51" s="47">
        <v>1.443</v>
      </c>
      <c r="D51" s="45">
        <v>1.262</v>
      </c>
      <c r="E51" s="36"/>
    </row>
    <row r="52" spans="1:5" ht="18.75">
      <c r="A52" s="46">
        <v>1937</v>
      </c>
      <c r="B52" s="48"/>
      <c r="C52" s="47">
        <v>1.465</v>
      </c>
      <c r="D52" s="45">
        <v>1.283</v>
      </c>
      <c r="E52" s="36"/>
    </row>
    <row r="53" spans="1:5" ht="18.75">
      <c r="A53" s="46">
        <v>1936</v>
      </c>
      <c r="B53" s="48"/>
      <c r="C53" s="47">
        <v>1.488</v>
      </c>
      <c r="D53" s="45">
        <v>1.307</v>
      </c>
      <c r="E53" s="36"/>
    </row>
    <row r="54" spans="1:5" ht="18.75">
      <c r="A54" s="46">
        <v>1935</v>
      </c>
      <c r="B54" s="1"/>
      <c r="C54" s="47">
        <v>1.512</v>
      </c>
      <c r="D54" s="45">
        <v>1.332</v>
      </c>
      <c r="E54" s="36"/>
    </row>
    <row r="55" spans="1:4" ht="18.75">
      <c r="A55" s="46">
        <v>1934</v>
      </c>
      <c r="B55" s="1"/>
      <c r="C55" s="47">
        <v>1.537</v>
      </c>
      <c r="D55" s="45">
        <v>1.358</v>
      </c>
    </row>
    <row r="56" spans="1:3" ht="18.75">
      <c r="A56" s="46">
        <v>1933</v>
      </c>
      <c r="B56" s="1"/>
      <c r="C56" s="47">
        <v>1.563</v>
      </c>
    </row>
    <row r="57" spans="1:3" ht="18.75">
      <c r="A57" s="46">
        <v>1932</v>
      </c>
      <c r="B57" s="1"/>
      <c r="C57" s="47">
        <v>1.591</v>
      </c>
    </row>
    <row r="58" spans="1:3" ht="18.75">
      <c r="A58" s="46">
        <v>1931</v>
      </c>
      <c r="B58" s="1"/>
      <c r="C58" s="47">
        <v>1.621</v>
      </c>
    </row>
    <row r="59" spans="1:3" ht="18.75">
      <c r="A59" s="46">
        <v>1930</v>
      </c>
      <c r="B59" s="1"/>
      <c r="C59" s="47">
        <v>1.713</v>
      </c>
    </row>
    <row r="60" spans="1:3" ht="18.75">
      <c r="A60" s="46">
        <v>1929</v>
      </c>
      <c r="B60" s="1"/>
      <c r="C60" s="47">
        <v>1.751</v>
      </c>
    </row>
    <row r="62" ht="18.75">
      <c r="A62" s="3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tnf</dc:creator>
  <cp:keywords/>
  <dc:description/>
  <cp:lastModifiedBy>ник</cp:lastModifiedBy>
  <cp:lastPrinted>2008-05-07T11:21:19Z</cp:lastPrinted>
  <dcterms:created xsi:type="dcterms:W3CDTF">2002-05-24T05:47:40Z</dcterms:created>
  <dcterms:modified xsi:type="dcterms:W3CDTF">2018-05-19T17:30:17Z</dcterms:modified>
  <cp:category/>
  <cp:version/>
  <cp:contentType/>
  <cp:contentStatus/>
</cp:coreProperties>
</file>