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0" yWindow="135" windowWidth="15480" windowHeight="9120"/>
  </bookViews>
  <sheets>
    <sheet name="svod" sheetId="15" r:id="rId1"/>
    <sheet name="раб" sheetId="27" r:id="rId2"/>
    <sheet name="prot" sheetId="17" r:id="rId3"/>
    <sheet name="коэфф" sheetId="28" r:id="rId4"/>
  </sheets>
  <definedNames>
    <definedName name="М17" localSheetId="1">раб!#REF!</definedName>
    <definedName name="МВЕТ" localSheetId="1">раб!#REF!</definedName>
    <definedName name="_xlnm.Print_Area" localSheetId="0">svod!$A$1:$AR$131</definedName>
  </definedNames>
  <calcPr calcId="125725"/>
</workbook>
</file>

<file path=xl/calcChain.xml><?xml version="1.0" encoding="utf-8"?>
<calcChain xmlns="http://schemas.openxmlformats.org/spreadsheetml/2006/main">
  <c r="F3" i="17"/>
  <c r="G3" s="1"/>
  <c r="F4"/>
  <c r="G4" s="1"/>
  <c r="F5"/>
  <c r="G5" s="1"/>
  <c r="F6"/>
  <c r="G6" s="1"/>
  <c r="F7"/>
  <c r="G7" s="1"/>
  <c r="F8"/>
  <c r="G8" s="1"/>
  <c r="F9"/>
  <c r="G9" s="1"/>
  <c r="F10"/>
  <c r="G10" s="1"/>
  <c r="H10" s="1"/>
  <c r="I10" s="1"/>
  <c r="F11"/>
  <c r="G11" s="1"/>
  <c r="H11" s="1"/>
  <c r="I11" s="1"/>
  <c r="F12"/>
  <c r="G12" s="1"/>
  <c r="H12" s="1"/>
  <c r="I12" s="1"/>
  <c r="F13"/>
  <c r="G13" s="1"/>
  <c r="F14"/>
  <c r="G14" s="1"/>
  <c r="H14" s="1"/>
  <c r="I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H31" s="1"/>
  <c r="I31" s="1"/>
  <c r="F32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F42"/>
  <c r="G42" s="1"/>
  <c r="H42" s="1"/>
  <c r="I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H54" s="1"/>
  <c r="I54" s="1"/>
  <c r="F55"/>
  <c r="G55" s="1"/>
  <c r="H55" s="1"/>
  <c r="I55" s="1"/>
  <c r="F56"/>
  <c r="G56" s="1"/>
  <c r="H56" s="1"/>
  <c r="I56" s="1"/>
  <c r="F57"/>
  <c r="G57" s="1"/>
  <c r="H57" s="1"/>
  <c r="I57" s="1"/>
  <c r="F58"/>
  <c r="G58" s="1"/>
  <c r="H58" s="1"/>
  <c r="I58" s="1"/>
  <c r="F59"/>
  <c r="G59" s="1"/>
  <c r="H59" s="1"/>
  <c r="I59" s="1"/>
  <c r="F60"/>
  <c r="G60" s="1"/>
  <c r="H60" s="1"/>
  <c r="I60" s="1"/>
  <c r="F61"/>
  <c r="G61" s="1"/>
  <c r="H61" s="1"/>
  <c r="I61" s="1"/>
  <c r="F62"/>
  <c r="F63"/>
  <c r="F64"/>
  <c r="G64" s="1"/>
  <c r="F65"/>
  <c r="G65" s="1"/>
  <c r="F66"/>
  <c r="G66" s="1"/>
  <c r="F67"/>
  <c r="G67" s="1"/>
  <c r="F68"/>
  <c r="G68" s="1"/>
  <c r="F69"/>
  <c r="F70"/>
  <c r="G70" s="1"/>
  <c r="H70" s="1"/>
  <c r="I70" s="1"/>
  <c r="F71"/>
  <c r="G71" s="1"/>
  <c r="H71" s="1"/>
  <c r="I71" s="1"/>
  <c r="F72"/>
  <c r="G72" s="1"/>
  <c r="F73"/>
  <c r="G73" s="1"/>
  <c r="F74"/>
  <c r="G74" s="1"/>
  <c r="F75"/>
  <c r="G75" s="1"/>
  <c r="F76"/>
  <c r="G76" s="1"/>
  <c r="F77"/>
  <c r="G77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F86"/>
  <c r="F87"/>
  <c r="F88"/>
  <c r="F89"/>
  <c r="F90"/>
  <c r="F91"/>
  <c r="F92"/>
  <c r="F93"/>
  <c r="F94"/>
  <c r="F95"/>
  <c r="F96"/>
  <c r="F97"/>
  <c r="F98"/>
  <c r="F99"/>
  <c r="F100"/>
  <c r="E33"/>
  <c r="E14"/>
  <c r="AK8" i="15"/>
  <c r="BI133"/>
  <c r="BI132"/>
  <c r="BI131"/>
  <c r="BI130"/>
  <c r="BI129"/>
  <c r="BI86"/>
  <c r="BI79"/>
  <c r="BI78"/>
  <c r="BI77"/>
  <c r="BI76"/>
  <c r="BI75"/>
  <c r="BI74"/>
  <c r="BI73"/>
  <c r="BI72"/>
  <c r="BI71"/>
  <c r="AN7"/>
  <c r="BF92"/>
  <c r="BG92" s="1"/>
  <c r="BH92" s="1"/>
  <c r="AM92" s="1"/>
  <c r="BD92"/>
  <c r="BC92"/>
  <c r="BB92"/>
  <c r="BA92"/>
  <c r="AZ92"/>
  <c r="AY92"/>
  <c r="AX92"/>
  <c r="AW92"/>
  <c r="AV92"/>
  <c r="AU92"/>
  <c r="AT92"/>
  <c r="AS92"/>
  <c r="AR92"/>
  <c r="AQ92"/>
  <c r="AP92"/>
  <c r="AO92"/>
  <c r="AL92" s="1"/>
  <c r="AN92"/>
  <c r="AK92"/>
  <c r="E3" i="17"/>
  <c r="E4"/>
  <c r="E5"/>
  <c r="E6"/>
  <c r="E7"/>
  <c r="E8"/>
  <c r="E9"/>
  <c r="E10"/>
  <c r="E11"/>
  <c r="E12"/>
  <c r="E13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2"/>
  <c r="AK49" i="15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AK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AK67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F135"/>
  <c r="BG135" s="1"/>
  <c r="BH135" s="1"/>
  <c r="AM135" s="1"/>
  <c r="BF138"/>
  <c r="BG138" s="1"/>
  <c r="BH138" s="1"/>
  <c r="AM138" s="1"/>
  <c r="AK44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AK42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AK46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AK109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AK106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F69"/>
  <c r="BG69" s="1"/>
  <c r="BH69" s="1"/>
  <c r="AM69" s="1"/>
  <c r="G41" i="17"/>
  <c r="AK69" i="15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AK43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AK48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AK103"/>
  <c r="AN112"/>
  <c r="AO112"/>
  <c r="AP112"/>
  <c r="AQ112"/>
  <c r="AR112"/>
  <c r="AS112"/>
  <c r="AT112"/>
  <c r="AU112"/>
  <c r="AV112"/>
  <c r="AW112"/>
  <c r="AX112"/>
  <c r="AY112"/>
  <c r="AZ112"/>
  <c r="BA112"/>
  <c r="BB112"/>
  <c r="BC112"/>
  <c r="BD112"/>
  <c r="BF50"/>
  <c r="BG50" s="1"/>
  <c r="BH50" s="1"/>
  <c r="AM50" s="1"/>
  <c r="BF51"/>
  <c r="BG51" s="1"/>
  <c r="BH51" s="1"/>
  <c r="AM51" s="1"/>
  <c r="BF78"/>
  <c r="BG78" s="1"/>
  <c r="BH78" s="1"/>
  <c r="AM78" s="1"/>
  <c r="BF86"/>
  <c r="BG86" s="1"/>
  <c r="BH86" s="1"/>
  <c r="AM86" s="1"/>
  <c r="BF72"/>
  <c r="BG72" s="1"/>
  <c r="BH72" s="1"/>
  <c r="AM72" s="1"/>
  <c r="BF87"/>
  <c r="BG87" s="1"/>
  <c r="BH87" s="1"/>
  <c r="AM87" s="1"/>
  <c r="BF83"/>
  <c r="BG83" s="1"/>
  <c r="BH83" s="1"/>
  <c r="AM83" s="1"/>
  <c r="BF46"/>
  <c r="BG46" s="1"/>
  <c r="BH46" s="1"/>
  <c r="AM46" s="1"/>
  <c r="BF110"/>
  <c r="BG110" s="1"/>
  <c r="BH110" s="1"/>
  <c r="AM110" s="1"/>
  <c r="BF111"/>
  <c r="BG111" s="1"/>
  <c r="BH111" s="1"/>
  <c r="AM111" s="1"/>
  <c r="BF37"/>
  <c r="BG37" s="1"/>
  <c r="BH37" s="1"/>
  <c r="AM37" s="1"/>
  <c r="BF13"/>
  <c r="BG13" s="1"/>
  <c r="BH13" s="1"/>
  <c r="AM13" s="1"/>
  <c r="BF27"/>
  <c r="BG27" s="1"/>
  <c r="BH27" s="1"/>
  <c r="AM27" s="1"/>
  <c r="BF24"/>
  <c r="BG24" s="1"/>
  <c r="BH24" s="1"/>
  <c r="AM24" s="1"/>
  <c r="BF45"/>
  <c r="BG45" s="1"/>
  <c r="BH45" s="1"/>
  <c r="AM45" s="1"/>
  <c r="BF47"/>
  <c r="BG47" s="1"/>
  <c r="BH47" s="1"/>
  <c r="AM47" s="1"/>
  <c r="BF25"/>
  <c r="BG25" s="1"/>
  <c r="BH25" s="1"/>
  <c r="AM25" s="1"/>
  <c r="BF48"/>
  <c r="BG48" s="1"/>
  <c r="BH48" s="1"/>
  <c r="AM48" s="1"/>
  <c r="BF49"/>
  <c r="BG49" s="1"/>
  <c r="BH49" s="1"/>
  <c r="AM49" s="1"/>
  <c r="AK6"/>
  <c r="AK7"/>
  <c r="AK11"/>
  <c r="AK9"/>
  <c r="AK24"/>
  <c r="AK18"/>
  <c r="AK10"/>
  <c r="AK16"/>
  <c r="AK13"/>
  <c r="AK15"/>
  <c r="AK28"/>
  <c r="AK20"/>
  <c r="AK17"/>
  <c r="AK21"/>
  <c r="AK29"/>
  <c r="AK19"/>
  <c r="AK14"/>
  <c r="AK27"/>
  <c r="AK12"/>
  <c r="AK26"/>
  <c r="AK25"/>
  <c r="AK36"/>
  <c r="AK34"/>
  <c r="AK33"/>
  <c r="AK23"/>
  <c r="AK30"/>
  <c r="AK32"/>
  <c r="AK39"/>
  <c r="AK37"/>
  <c r="AK31"/>
  <c r="AK35"/>
  <c r="AK40"/>
  <c r="AK22"/>
  <c r="AK47"/>
  <c r="AK50"/>
  <c r="AK38"/>
  <c r="AK45"/>
  <c r="AK41"/>
  <c r="AK52"/>
  <c r="AK53"/>
  <c r="AK54"/>
  <c r="AK55"/>
  <c r="AK59"/>
  <c r="AK60"/>
  <c r="AK66"/>
  <c r="AK57"/>
  <c r="AK56"/>
  <c r="AK58"/>
  <c r="AK63"/>
  <c r="AK68"/>
  <c r="AK64"/>
  <c r="AK62"/>
  <c r="AK65"/>
  <c r="AK61"/>
  <c r="AK70"/>
  <c r="AK73"/>
  <c r="AK71"/>
  <c r="AK72"/>
  <c r="AK74"/>
  <c r="AK76"/>
  <c r="AK78"/>
  <c r="AK80"/>
  <c r="AK81"/>
  <c r="AK87"/>
  <c r="AK86"/>
  <c r="AK82"/>
  <c r="AK85"/>
  <c r="AK79"/>
  <c r="AK83"/>
  <c r="AK90"/>
  <c r="AK91"/>
  <c r="AK88"/>
  <c r="AK89"/>
  <c r="AK77"/>
  <c r="AK84"/>
  <c r="AK75"/>
  <c r="AK93"/>
  <c r="AK95"/>
  <c r="AK94"/>
  <c r="AK100"/>
  <c r="AK97"/>
  <c r="AK99"/>
  <c r="AK98"/>
  <c r="AK104"/>
  <c r="AK96"/>
  <c r="AK101"/>
  <c r="AK105"/>
  <c r="AK107"/>
  <c r="AK102"/>
  <c r="AK108"/>
  <c r="AK112"/>
  <c r="AK110"/>
  <c r="AK113"/>
  <c r="AK114"/>
  <c r="AK111"/>
  <c r="AK115"/>
  <c r="AK118"/>
  <c r="AK117"/>
  <c r="AK116"/>
  <c r="AK120"/>
  <c r="AK119"/>
  <c r="AK121"/>
  <c r="AK122"/>
  <c r="AK123"/>
  <c r="AK125"/>
  <c r="AK124"/>
  <c r="AK128"/>
  <c r="AK129"/>
  <c r="AK130"/>
  <c r="AK131"/>
  <c r="AK134"/>
  <c r="AK133"/>
  <c r="AK137"/>
  <c r="AK135"/>
  <c r="AK136"/>
  <c r="AK132"/>
  <c r="AK138"/>
  <c r="AK139"/>
  <c r="AK5"/>
  <c r="BF35"/>
  <c r="BG35" s="1"/>
  <c r="BH35" s="1"/>
  <c r="AM35" s="1"/>
  <c r="BF114"/>
  <c r="BG114" s="1"/>
  <c r="BH114" s="1"/>
  <c r="AM114" s="1"/>
  <c r="BF20"/>
  <c r="BG20" s="1"/>
  <c r="BH20" s="1"/>
  <c r="AM20" s="1"/>
  <c r="BF31"/>
  <c r="BG31" s="1"/>
  <c r="BH31" s="1"/>
  <c r="AM31" s="1"/>
  <c r="BF113"/>
  <c r="BG113" s="1"/>
  <c r="BH113" s="1"/>
  <c r="AM113" s="1"/>
  <c r="BF23"/>
  <c r="BG23" s="1"/>
  <c r="BH23" s="1"/>
  <c r="AM23" s="1"/>
  <c r="BF105"/>
  <c r="BG105" s="1"/>
  <c r="BH105" s="1"/>
  <c r="AM105" s="1"/>
  <c r="BF104"/>
  <c r="BG104" s="1"/>
  <c r="BH104" s="1"/>
  <c r="AM104" s="1"/>
  <c r="G32" i="17"/>
  <c r="H32" s="1"/>
  <c r="I32" s="1"/>
  <c r="BF125" i="15"/>
  <c r="BG125" s="1"/>
  <c r="BH125" s="1"/>
  <c r="AM125" s="1"/>
  <c r="G62" i="17"/>
  <c r="H62" s="1"/>
  <c r="I62" s="1"/>
  <c r="G63"/>
  <c r="H63" s="1"/>
  <c r="I63" s="1"/>
  <c r="BF129" i="15" s="1"/>
  <c r="BG129" s="1"/>
  <c r="BH129" s="1"/>
  <c r="AM129" s="1"/>
  <c r="BF71"/>
  <c r="BG71" s="1"/>
  <c r="BH71" s="1"/>
  <c r="AM71" s="1"/>
  <c r="AO7"/>
  <c r="AW7"/>
  <c r="AN8"/>
  <c r="AO8"/>
  <c r="AP8"/>
  <c r="AQ8"/>
  <c r="AR8"/>
  <c r="AS8"/>
  <c r="AT8"/>
  <c r="AU8"/>
  <c r="AV8"/>
  <c r="AW8"/>
  <c r="AX8"/>
  <c r="AY8"/>
  <c r="AZ8"/>
  <c r="BA8"/>
  <c r="BB8"/>
  <c r="BC8"/>
  <c r="BD8"/>
  <c r="AN9"/>
  <c r="AO9"/>
  <c r="AP9"/>
  <c r="AQ9"/>
  <c r="AR9"/>
  <c r="AS9"/>
  <c r="AT9"/>
  <c r="AU9"/>
  <c r="AV9"/>
  <c r="AW9"/>
  <c r="AX9"/>
  <c r="AY9"/>
  <c r="AZ9"/>
  <c r="BA9"/>
  <c r="BB9"/>
  <c r="BC9"/>
  <c r="BD9"/>
  <c r="AN5"/>
  <c r="AO5"/>
  <c r="AP5"/>
  <c r="AQ5"/>
  <c r="AR5"/>
  <c r="AS5"/>
  <c r="AT5"/>
  <c r="AU5"/>
  <c r="AV5"/>
  <c r="AW5"/>
  <c r="AX5"/>
  <c r="AY5"/>
  <c r="AZ5"/>
  <c r="BA5"/>
  <c r="BB5"/>
  <c r="BC5"/>
  <c r="BD5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AN99"/>
  <c r="AO99"/>
  <c r="AP99"/>
  <c r="AQ99"/>
  <c r="AR99"/>
  <c r="AS99"/>
  <c r="AT99"/>
  <c r="AU99"/>
  <c r="AV99"/>
  <c r="AW99"/>
  <c r="AX99"/>
  <c r="AY99"/>
  <c r="AZ99"/>
  <c r="BA99"/>
  <c r="BB99"/>
  <c r="BC99"/>
  <c r="BD99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AN101"/>
  <c r="AO101"/>
  <c r="AP101"/>
  <c r="AQ101"/>
  <c r="AR101"/>
  <c r="AS101"/>
  <c r="AT101"/>
  <c r="AU101"/>
  <c r="AV101"/>
  <c r="AW101"/>
  <c r="AX101"/>
  <c r="AY101"/>
  <c r="AZ101"/>
  <c r="BA101"/>
  <c r="BB101"/>
  <c r="BC101"/>
  <c r="BD101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AN103"/>
  <c r="AO103"/>
  <c r="AP103"/>
  <c r="AQ103"/>
  <c r="AR103"/>
  <c r="AS103"/>
  <c r="AT103"/>
  <c r="AU103"/>
  <c r="AV103"/>
  <c r="AW103"/>
  <c r="AX103"/>
  <c r="AY103"/>
  <c r="AZ103"/>
  <c r="BA103"/>
  <c r="BB103"/>
  <c r="BC103"/>
  <c r="BD103"/>
  <c r="AN104"/>
  <c r="AO104"/>
  <c r="AP104"/>
  <c r="AQ104"/>
  <c r="AR104"/>
  <c r="AS104"/>
  <c r="AT104"/>
  <c r="AU104"/>
  <c r="AV104"/>
  <c r="AW104"/>
  <c r="AX104"/>
  <c r="AY104"/>
  <c r="AZ104"/>
  <c r="BA104"/>
  <c r="BB104"/>
  <c r="BC104"/>
  <c r="BD104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BD105"/>
  <c r="AN106"/>
  <c r="AO106"/>
  <c r="AP106"/>
  <c r="AQ106"/>
  <c r="AR106"/>
  <c r="AS106"/>
  <c r="AT106"/>
  <c r="AU106"/>
  <c r="AV106"/>
  <c r="AW106"/>
  <c r="AX106"/>
  <c r="AY106"/>
  <c r="AZ106"/>
  <c r="BA106"/>
  <c r="BB106"/>
  <c r="BC106"/>
  <c r="BD106"/>
  <c r="AN107"/>
  <c r="AO107"/>
  <c r="AP107"/>
  <c r="AQ107"/>
  <c r="AR107"/>
  <c r="AS107"/>
  <c r="AT107"/>
  <c r="AU107"/>
  <c r="AV107"/>
  <c r="AW107"/>
  <c r="AX107"/>
  <c r="AY107"/>
  <c r="AZ107"/>
  <c r="BA107"/>
  <c r="BB107"/>
  <c r="BC107"/>
  <c r="BD107"/>
  <c r="AN108"/>
  <c r="AO108"/>
  <c r="AP108"/>
  <c r="AQ108"/>
  <c r="AR108"/>
  <c r="AS108"/>
  <c r="AT108"/>
  <c r="AU108"/>
  <c r="AV108"/>
  <c r="AW108"/>
  <c r="AX108"/>
  <c r="AY108"/>
  <c r="AZ108"/>
  <c r="BA108"/>
  <c r="BB108"/>
  <c r="BC108"/>
  <c r="BD108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BD110"/>
  <c r="AN111"/>
  <c r="AO111"/>
  <c r="AP111"/>
  <c r="AQ111"/>
  <c r="AR111"/>
  <c r="AS111"/>
  <c r="AT111"/>
  <c r="AU111"/>
  <c r="AV111"/>
  <c r="AW111"/>
  <c r="AX111"/>
  <c r="AY111"/>
  <c r="AZ111"/>
  <c r="BA111"/>
  <c r="BB111"/>
  <c r="BC111"/>
  <c r="BD111"/>
  <c r="AN109"/>
  <c r="AO109"/>
  <c r="AP109"/>
  <c r="AQ109"/>
  <c r="AR109"/>
  <c r="AS109"/>
  <c r="AT109"/>
  <c r="AU109"/>
  <c r="AV109"/>
  <c r="AW109"/>
  <c r="AX109"/>
  <c r="AY109"/>
  <c r="AZ109"/>
  <c r="BA109"/>
  <c r="BB109"/>
  <c r="BC109"/>
  <c r="BD109"/>
  <c r="AN115"/>
  <c r="AO115"/>
  <c r="AP115"/>
  <c r="AQ115"/>
  <c r="AR115"/>
  <c r="AS115"/>
  <c r="AT115"/>
  <c r="AU115"/>
  <c r="AV115"/>
  <c r="AW115"/>
  <c r="AX115"/>
  <c r="AY115"/>
  <c r="AZ115"/>
  <c r="BA115"/>
  <c r="BB115"/>
  <c r="BC115"/>
  <c r="BD115"/>
  <c r="AN116"/>
  <c r="AO116"/>
  <c r="AP116"/>
  <c r="AQ116"/>
  <c r="AR116"/>
  <c r="AS116"/>
  <c r="AT116"/>
  <c r="AU116"/>
  <c r="AV116"/>
  <c r="AW116"/>
  <c r="AX116"/>
  <c r="AY116"/>
  <c r="AZ116"/>
  <c r="BA116"/>
  <c r="BB116"/>
  <c r="BC116"/>
  <c r="BD116"/>
  <c r="AN117"/>
  <c r="AO117"/>
  <c r="AP117"/>
  <c r="AQ117"/>
  <c r="AR117"/>
  <c r="AS117"/>
  <c r="AT117"/>
  <c r="AU117"/>
  <c r="AV117"/>
  <c r="AW117"/>
  <c r="AX117"/>
  <c r="AY117"/>
  <c r="AZ117"/>
  <c r="BA117"/>
  <c r="BB117"/>
  <c r="BC117"/>
  <c r="BD117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AN119"/>
  <c r="AO119"/>
  <c r="AP119"/>
  <c r="AQ119"/>
  <c r="AR119"/>
  <c r="AS119"/>
  <c r="AT119"/>
  <c r="AU119"/>
  <c r="AV119"/>
  <c r="AW119"/>
  <c r="AX119"/>
  <c r="AY119"/>
  <c r="AZ119"/>
  <c r="BA119"/>
  <c r="BB119"/>
  <c r="BC119"/>
  <c r="BD119"/>
  <c r="AN120"/>
  <c r="AO120"/>
  <c r="AP120"/>
  <c r="AQ120"/>
  <c r="AR120"/>
  <c r="AS120"/>
  <c r="AT120"/>
  <c r="AU120"/>
  <c r="AV120"/>
  <c r="AW120"/>
  <c r="AX120"/>
  <c r="AY120"/>
  <c r="AZ120"/>
  <c r="BA120"/>
  <c r="BB120"/>
  <c r="BC120"/>
  <c r="BD120"/>
  <c r="AN121"/>
  <c r="AO121"/>
  <c r="AP121"/>
  <c r="AQ121"/>
  <c r="AR121"/>
  <c r="AS121"/>
  <c r="AT121"/>
  <c r="AU121"/>
  <c r="AV121"/>
  <c r="AW121"/>
  <c r="AX121"/>
  <c r="AY121"/>
  <c r="AZ121"/>
  <c r="BA121"/>
  <c r="BB121"/>
  <c r="BC121"/>
  <c r="BD121"/>
  <c r="AN122"/>
  <c r="AO122"/>
  <c r="AP122"/>
  <c r="AQ122"/>
  <c r="AR122"/>
  <c r="AS122"/>
  <c r="AT122"/>
  <c r="AU122"/>
  <c r="AV122"/>
  <c r="AW122"/>
  <c r="AX122"/>
  <c r="AY122"/>
  <c r="AZ122"/>
  <c r="BA122"/>
  <c r="BB122"/>
  <c r="BC122"/>
  <c r="BD122"/>
  <c r="AN123"/>
  <c r="AO123"/>
  <c r="AP123"/>
  <c r="AQ123"/>
  <c r="AR123"/>
  <c r="AS123"/>
  <c r="AT123"/>
  <c r="AU123"/>
  <c r="AV123"/>
  <c r="AW123"/>
  <c r="AX123"/>
  <c r="AY123"/>
  <c r="AZ123"/>
  <c r="BA123"/>
  <c r="BB123"/>
  <c r="BC123"/>
  <c r="BD123"/>
  <c r="AN124"/>
  <c r="AO124"/>
  <c r="AP124"/>
  <c r="AQ124"/>
  <c r="AR124"/>
  <c r="AS124"/>
  <c r="AT124"/>
  <c r="AU124"/>
  <c r="AV124"/>
  <c r="AW124"/>
  <c r="AX124"/>
  <c r="AY124"/>
  <c r="AZ124"/>
  <c r="BA124"/>
  <c r="BB124"/>
  <c r="BC124"/>
  <c r="BD124"/>
  <c r="AN125"/>
  <c r="AO125"/>
  <c r="AP125"/>
  <c r="AQ125"/>
  <c r="AR125"/>
  <c r="AS125"/>
  <c r="AT125"/>
  <c r="AU125"/>
  <c r="AV125"/>
  <c r="AW125"/>
  <c r="AX125"/>
  <c r="AY125"/>
  <c r="AZ125"/>
  <c r="BA125"/>
  <c r="BB125"/>
  <c r="BC125"/>
  <c r="BD125"/>
  <c r="AN126"/>
  <c r="AO126"/>
  <c r="AP126"/>
  <c r="AQ126"/>
  <c r="AR126"/>
  <c r="AS126"/>
  <c r="AT126"/>
  <c r="AU126"/>
  <c r="AV126"/>
  <c r="AW126"/>
  <c r="AX126"/>
  <c r="AY126"/>
  <c r="AZ126"/>
  <c r="BA126"/>
  <c r="BB126"/>
  <c r="BC126"/>
  <c r="BD126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AN129"/>
  <c r="AO129"/>
  <c r="AP129"/>
  <c r="AQ129"/>
  <c r="AR129"/>
  <c r="AS129"/>
  <c r="AT129"/>
  <c r="AU129"/>
  <c r="AV129"/>
  <c r="AW129"/>
  <c r="AX129"/>
  <c r="AY129"/>
  <c r="AZ129"/>
  <c r="BA129"/>
  <c r="BB129"/>
  <c r="BC129"/>
  <c r="BD129"/>
  <c r="AN130"/>
  <c r="AO130"/>
  <c r="AP130"/>
  <c r="AQ130"/>
  <c r="AR130"/>
  <c r="AS130"/>
  <c r="AT130"/>
  <c r="AU130"/>
  <c r="AV130"/>
  <c r="AW130"/>
  <c r="AX130"/>
  <c r="AY130"/>
  <c r="AZ130"/>
  <c r="BA130"/>
  <c r="BB130"/>
  <c r="BC130"/>
  <c r="BD130"/>
  <c r="AN131"/>
  <c r="AO131"/>
  <c r="AP131"/>
  <c r="AQ131"/>
  <c r="AR131"/>
  <c r="AS131"/>
  <c r="AT131"/>
  <c r="AU131"/>
  <c r="AV131"/>
  <c r="AW131"/>
  <c r="AX131"/>
  <c r="AY131"/>
  <c r="AZ131"/>
  <c r="BA131"/>
  <c r="BB131"/>
  <c r="BC131"/>
  <c r="BD131"/>
  <c r="AN133"/>
  <c r="AO133"/>
  <c r="AP133"/>
  <c r="AQ133"/>
  <c r="AR133"/>
  <c r="AS133"/>
  <c r="AT133"/>
  <c r="AU133"/>
  <c r="AV133"/>
  <c r="AW133"/>
  <c r="AX133"/>
  <c r="AY133"/>
  <c r="AZ133"/>
  <c r="BA133"/>
  <c r="BB133"/>
  <c r="BC133"/>
  <c r="BD133"/>
  <c r="AN132"/>
  <c r="AO132"/>
  <c r="AP132"/>
  <c r="AQ132"/>
  <c r="AR132"/>
  <c r="AS132"/>
  <c r="AT132"/>
  <c r="AU132"/>
  <c r="AV132"/>
  <c r="AW132"/>
  <c r="AX132"/>
  <c r="AY132"/>
  <c r="AZ132"/>
  <c r="BA132"/>
  <c r="BB132"/>
  <c r="BC132"/>
  <c r="BD132"/>
  <c r="AN134"/>
  <c r="AO134"/>
  <c r="AP134"/>
  <c r="AQ134"/>
  <c r="AR134"/>
  <c r="AS134"/>
  <c r="AT134"/>
  <c r="AU134"/>
  <c r="AV134"/>
  <c r="AW134"/>
  <c r="AX134"/>
  <c r="AY134"/>
  <c r="AZ134"/>
  <c r="BA134"/>
  <c r="BB134"/>
  <c r="BC134"/>
  <c r="BD134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AN136"/>
  <c r="AO136"/>
  <c r="AP136"/>
  <c r="AQ136"/>
  <c r="AR136"/>
  <c r="AS136"/>
  <c r="AT136"/>
  <c r="AU136"/>
  <c r="AV136"/>
  <c r="AW136"/>
  <c r="AX136"/>
  <c r="AY136"/>
  <c r="AZ136"/>
  <c r="BA136"/>
  <c r="BB136"/>
  <c r="BC136"/>
  <c r="BD136"/>
  <c r="BD6"/>
  <c r="BC6"/>
  <c r="BB6"/>
  <c r="BA6"/>
  <c r="AZ6"/>
  <c r="AY6"/>
  <c r="AX6"/>
  <c r="AW6"/>
  <c r="AV6"/>
  <c r="AU6"/>
  <c r="AT6"/>
  <c r="AS6"/>
  <c r="AR6"/>
  <c r="AQ6"/>
  <c r="AP6"/>
  <c r="AO6"/>
  <c r="AN6"/>
  <c r="BF65"/>
  <c r="BG65" s="1"/>
  <c r="BH65" s="1"/>
  <c r="AM65" s="1"/>
  <c r="BF40"/>
  <c r="BG40" s="1"/>
  <c r="BH40" s="1"/>
  <c r="AM40" s="1"/>
  <c r="BF38"/>
  <c r="BG38" s="1"/>
  <c r="BH38" s="1"/>
  <c r="AM38" s="1"/>
  <c r="BF26"/>
  <c r="BG26" s="1"/>
  <c r="BH26" s="1"/>
  <c r="AM26" s="1"/>
  <c r="BF107"/>
  <c r="BG107" s="1"/>
  <c r="BH107" s="1"/>
  <c r="AM107" s="1"/>
  <c r="BF52"/>
  <c r="BG52" s="1"/>
  <c r="BH52" s="1"/>
  <c r="AM52" s="1"/>
  <c r="BF70"/>
  <c r="BG70" s="1"/>
  <c r="BH70" s="1"/>
  <c r="BF91"/>
  <c r="BG91" s="1"/>
  <c r="BH91" s="1"/>
  <c r="AM91" s="1"/>
  <c r="BF93"/>
  <c r="BG93" s="1"/>
  <c r="BH93" s="1"/>
  <c r="AM93" s="1"/>
  <c r="BF115"/>
  <c r="BG115" s="1"/>
  <c r="BH115" s="1"/>
  <c r="AN139"/>
  <c r="AO139"/>
  <c r="AP139"/>
  <c r="AQ139"/>
  <c r="AR139"/>
  <c r="AS139"/>
  <c r="AT139"/>
  <c r="AU139"/>
  <c r="AV139"/>
  <c r="AW139"/>
  <c r="AX139"/>
  <c r="AY139"/>
  <c r="AZ139"/>
  <c r="BA139"/>
  <c r="BF128"/>
  <c r="BG128" s="1"/>
  <c r="BH128" s="1"/>
  <c r="F2" i="17"/>
  <c r="G2" s="1"/>
  <c r="H2" s="1"/>
  <c r="I2" s="1"/>
  <c r="BF116" i="15" s="1"/>
  <c r="BG116" s="1"/>
  <c r="BH116" s="1"/>
  <c r="AM116" s="1"/>
  <c r="BF5"/>
  <c r="BG5" s="1"/>
  <c r="BH5" s="1"/>
  <c r="AM5" s="1"/>
  <c r="BF99"/>
  <c r="BG99" s="1"/>
  <c r="BH99" s="1"/>
  <c r="AM99" s="1"/>
  <c r="BF100"/>
  <c r="BG100" s="1"/>
  <c r="BH100" s="1"/>
  <c r="AM100" s="1"/>
  <c r="BF34"/>
  <c r="BG34" s="1"/>
  <c r="BH34" s="1"/>
  <c r="AM34" s="1"/>
  <c r="AN137"/>
  <c r="AO137"/>
  <c r="AP137"/>
  <c r="AQ137"/>
  <c r="AR137"/>
  <c r="AS137"/>
  <c r="AT137"/>
  <c r="AU137"/>
  <c r="AV137"/>
  <c r="AW137"/>
  <c r="AN138"/>
  <c r="AO138"/>
  <c r="AP138"/>
  <c r="AQ138"/>
  <c r="AR138"/>
  <c r="AS138"/>
  <c r="AT138"/>
  <c r="AU138"/>
  <c r="AV138"/>
  <c r="AW138"/>
  <c r="AM4"/>
  <c r="BF41"/>
  <c r="BG41" s="1"/>
  <c r="BH41" s="1"/>
  <c r="AM41" s="1"/>
  <c r="BF106"/>
  <c r="BG106" s="1"/>
  <c r="BH106" s="1"/>
  <c r="AM106" s="1"/>
  <c r="BF36"/>
  <c r="BG36" s="1"/>
  <c r="BH36" s="1"/>
  <c r="AM36" s="1"/>
  <c r="BF33"/>
  <c r="BG33" s="1"/>
  <c r="BH33" s="1"/>
  <c r="AM33" s="1"/>
  <c r="BF43"/>
  <c r="BG43" s="1"/>
  <c r="BH43" s="1"/>
  <c r="AM43" s="1"/>
  <c r="BF32"/>
  <c r="BG32" s="1"/>
  <c r="BH32" s="1"/>
  <c r="AM32" s="1"/>
  <c r="BF44"/>
  <c r="BG44" s="1"/>
  <c r="BH44" s="1"/>
  <c r="AM44" s="1"/>
  <c r="BF16"/>
  <c r="BG16" s="1"/>
  <c r="BH16" s="1"/>
  <c r="AM16" s="1"/>
  <c r="BF22"/>
  <c r="BG22" s="1"/>
  <c r="BH22" s="1"/>
  <c r="AM22" s="1"/>
  <c r="BF109"/>
  <c r="BG109" s="1"/>
  <c r="BH109" s="1"/>
  <c r="AM109" s="1"/>
  <c r="BF127"/>
  <c r="BG127" s="1"/>
  <c r="BH127" s="1"/>
  <c r="AM127" s="1"/>
  <c r="BF90"/>
  <c r="BG90" s="1"/>
  <c r="BH90" s="1"/>
  <c r="AM90" s="1"/>
  <c r="BF42"/>
  <c r="BG42" s="1"/>
  <c r="BH42" s="1"/>
  <c r="AM42" s="1"/>
  <c r="BF15"/>
  <c r="BG15" s="1"/>
  <c r="BH15" s="1"/>
  <c r="AM15" s="1"/>
  <c r="BF39"/>
  <c r="BG39" s="1"/>
  <c r="BH39" s="1"/>
  <c r="AM39" s="1"/>
  <c r="BF126"/>
  <c r="BG126" s="1"/>
  <c r="BH126" s="1"/>
  <c r="AM126" s="1"/>
  <c r="BF19"/>
  <c r="BG19" s="1"/>
  <c r="BH19" s="1"/>
  <c r="AM19" s="1"/>
  <c r="BF14"/>
  <c r="BG14" s="1"/>
  <c r="BH14" s="1"/>
  <c r="AM14" s="1"/>
  <c r="BF21"/>
  <c r="BG21" s="1"/>
  <c r="BH21" s="1"/>
  <c r="AM21" s="1"/>
  <c r="BF89"/>
  <c r="BG89" s="1"/>
  <c r="BH89" s="1"/>
  <c r="AM89" s="1"/>
  <c r="BF85"/>
  <c r="BG85" s="1"/>
  <c r="BH85" s="1"/>
  <c r="AM85" s="1"/>
  <c r="BF82"/>
  <c r="BG82" s="1"/>
  <c r="BH82" s="1"/>
  <c r="AM82" s="1"/>
  <c r="BF112"/>
  <c r="BG112" s="1"/>
  <c r="BH112" s="1"/>
  <c r="AM112" s="1"/>
  <c r="BF95"/>
  <c r="BG95" s="1"/>
  <c r="BH95" s="1"/>
  <c r="AM95" s="1"/>
  <c r="BF63"/>
  <c r="BG63" s="1"/>
  <c r="BH63" s="1"/>
  <c r="AM63" s="1"/>
  <c r="BF67"/>
  <c r="BG67" s="1"/>
  <c r="BH67" s="1"/>
  <c r="AM67" s="1"/>
  <c r="BF58"/>
  <c r="BG58" s="1"/>
  <c r="BH58" s="1"/>
  <c r="AM58" s="1"/>
  <c r="BF88"/>
  <c r="BG88" s="1"/>
  <c r="BH88" s="1"/>
  <c r="AM88" s="1"/>
  <c r="BF139"/>
  <c r="BG139" s="1"/>
  <c r="BH139" s="1"/>
  <c r="AM139" s="1"/>
  <c r="BF134"/>
  <c r="BG134" s="1"/>
  <c r="BH134" s="1"/>
  <c r="AM134" s="1"/>
  <c r="BF137"/>
  <c r="BG137" s="1"/>
  <c r="BH137" s="1"/>
  <c r="AM137" s="1"/>
  <c r="BF59"/>
  <c r="BG59" s="1"/>
  <c r="BH59" s="1"/>
  <c r="AM59" s="1"/>
  <c r="BF68"/>
  <c r="BG68" s="1"/>
  <c r="BH68" s="1"/>
  <c r="AM68" s="1"/>
  <c r="BF62"/>
  <c r="BG62" s="1"/>
  <c r="BH62" s="1"/>
  <c r="AM62" s="1"/>
  <c r="BF119"/>
  <c r="BG119" s="1"/>
  <c r="BH119" s="1"/>
  <c r="AM119" s="1"/>
  <c r="BA7"/>
  <c r="AS7"/>
  <c r="AP7"/>
  <c r="AQ7"/>
  <c r="AR7"/>
  <c r="BB7"/>
  <c r="AT7"/>
  <c r="AY7"/>
  <c r="BC7"/>
  <c r="AU7"/>
  <c r="AX7"/>
  <c r="AZ7"/>
  <c r="BD7"/>
  <c r="AV7"/>
  <c r="AL40"/>
  <c r="AL30"/>
  <c r="AL50"/>
  <c r="AL60"/>
  <c r="AL35"/>
  <c r="AL10"/>
  <c r="AL61"/>
  <c r="AL58"/>
  <c r="AL43"/>
  <c r="AL38"/>
  <c r="AL33"/>
  <c r="AL28"/>
  <c r="AL20"/>
  <c r="AL54"/>
  <c r="AL36"/>
  <c r="AL27"/>
  <c r="AL23"/>
  <c r="AL11"/>
  <c r="AL45"/>
  <c r="AL67"/>
  <c r="AL46"/>
  <c r="AL51"/>
  <c r="AL64"/>
  <c r="AL59"/>
  <c r="AL52"/>
  <c r="AL41"/>
  <c r="AL34"/>
  <c r="AL32"/>
  <c r="AL26"/>
  <c r="AL17"/>
  <c r="AL14"/>
  <c r="AL62"/>
  <c r="AL53"/>
  <c r="AL22"/>
  <c r="AL16"/>
  <c r="AL49"/>
  <c r="AL47"/>
  <c r="AL56"/>
  <c r="AL42"/>
  <c r="AL31"/>
  <c r="AL29"/>
  <c r="AL25"/>
  <c r="AL18"/>
  <c r="AL12"/>
  <c r="AL63"/>
  <c r="AL55"/>
  <c r="AL24"/>
  <c r="AL19"/>
  <c r="AL9"/>
  <c r="AL66"/>
  <c r="AL57"/>
  <c r="AL44"/>
  <c r="AL39"/>
  <c r="AL37"/>
  <c r="AL21"/>
  <c r="AL15"/>
  <c r="AL13"/>
  <c r="AL5"/>
  <c r="AL48"/>
  <c r="AL69"/>
  <c r="AL7"/>
  <c r="AL124" l="1"/>
  <c r="AL115"/>
  <c r="AL70"/>
  <c r="AL68"/>
  <c r="AL65"/>
  <c r="H30" i="17"/>
  <c r="I30" s="1"/>
  <c r="H28"/>
  <c r="I28" s="1"/>
  <c r="H29"/>
  <c r="I29" s="1"/>
  <c r="G69"/>
  <c r="H69" s="1"/>
  <c r="I69" s="1"/>
  <c r="H67"/>
  <c r="I67" s="1"/>
  <c r="BF136" i="15" s="1"/>
  <c r="BG136" s="1"/>
  <c r="BH136" s="1"/>
  <c r="AM136" s="1"/>
  <c r="H65" i="17"/>
  <c r="I65" s="1"/>
  <c r="BF131" i="15" s="1"/>
  <c r="BG131" s="1"/>
  <c r="BH131" s="1"/>
  <c r="AM131" s="1"/>
  <c r="H84" i="17"/>
  <c r="I84" s="1"/>
  <c r="H82"/>
  <c r="I82" s="1"/>
  <c r="H78"/>
  <c r="I78" s="1"/>
  <c r="H76"/>
  <c r="I76" s="1"/>
  <c r="BF76" i="15" s="1"/>
  <c r="BG76" s="1"/>
  <c r="BH76" s="1"/>
  <c r="AM76" s="1"/>
  <c r="H80" i="17"/>
  <c r="I80" s="1"/>
  <c r="BF80" i="15" s="1"/>
  <c r="BG80" s="1"/>
  <c r="BH80" s="1"/>
  <c r="AM80" s="1"/>
  <c r="H74" i="17"/>
  <c r="I74" s="1"/>
  <c r="H72"/>
  <c r="I72" s="1"/>
  <c r="BF75" i="15" s="1"/>
  <c r="BG75" s="1"/>
  <c r="BH75" s="1"/>
  <c r="AM75" s="1"/>
  <c r="H68" i="17"/>
  <c r="I68" s="1"/>
  <c r="BF133" i="15" s="1"/>
  <c r="BG133" s="1"/>
  <c r="BH133" s="1"/>
  <c r="AM133" s="1"/>
  <c r="H66" i="17"/>
  <c r="I66" s="1"/>
  <c r="BF132" i="15" s="1"/>
  <c r="BG132" s="1"/>
  <c r="BH132" s="1"/>
  <c r="AM132" s="1"/>
  <c r="H64" i="17"/>
  <c r="I64" s="1"/>
  <c r="BF130" i="15" s="1"/>
  <c r="BG130" s="1"/>
  <c r="BH130" s="1"/>
  <c r="AM130" s="1"/>
  <c r="H83" i="17"/>
  <c r="I83" s="1"/>
  <c r="H81"/>
  <c r="I81" s="1"/>
  <c r="H79"/>
  <c r="I79" s="1"/>
  <c r="H77"/>
  <c r="I77" s="1"/>
  <c r="BF77" i="15" s="1"/>
  <c r="BG77" s="1"/>
  <c r="BH77" s="1"/>
  <c r="AM77" s="1"/>
  <c r="H75" i="17"/>
  <c r="I75" s="1"/>
  <c r="H73"/>
  <c r="I73" s="1"/>
  <c r="H39"/>
  <c r="I39" s="1"/>
  <c r="H33"/>
  <c r="I33" s="1"/>
  <c r="H53"/>
  <c r="I53" s="1"/>
  <c r="H51"/>
  <c r="I51" s="1"/>
  <c r="H49"/>
  <c r="I49" s="1"/>
  <c r="BF57" i="15" s="1"/>
  <c r="BG57" s="1"/>
  <c r="BH57" s="1"/>
  <c r="AM57" s="1"/>
  <c r="H47" i="17"/>
  <c r="I47" s="1"/>
  <c r="H35"/>
  <c r="I35" s="1"/>
  <c r="H45"/>
  <c r="I45" s="1"/>
  <c r="BF56" i="15" s="1"/>
  <c r="BG56" s="1"/>
  <c r="BH56" s="1"/>
  <c r="AM56" s="1"/>
  <c r="H41" i="17"/>
  <c r="I41" s="1"/>
  <c r="H40"/>
  <c r="I40" s="1"/>
  <c r="H38"/>
  <c r="I38" s="1"/>
  <c r="H36"/>
  <c r="I36" s="1"/>
  <c r="H34"/>
  <c r="I34" s="1"/>
  <c r="H43"/>
  <c r="I43" s="1"/>
  <c r="H52"/>
  <c r="I52" s="1"/>
  <c r="H50"/>
  <c r="I50" s="1"/>
  <c r="BF64" i="15" s="1"/>
  <c r="BG64" s="1"/>
  <c r="BH64" s="1"/>
  <c r="AM64" s="1"/>
  <c r="H48" i="17"/>
  <c r="I48" s="1"/>
  <c r="BF66" i="15" s="1"/>
  <c r="BG66" s="1"/>
  <c r="BH66" s="1"/>
  <c r="AM66" s="1"/>
  <c r="H46" i="17"/>
  <c r="I46" s="1"/>
  <c r="H44"/>
  <c r="I44" s="1"/>
  <c r="BF60" i="15" s="1"/>
  <c r="BG60" s="1"/>
  <c r="BH60" s="1"/>
  <c r="AM60" s="1"/>
  <c r="H4" i="17"/>
  <c r="I4" s="1"/>
  <c r="H26"/>
  <c r="I26" s="1"/>
  <c r="H24"/>
  <c r="I24" s="1"/>
  <c r="H20"/>
  <c r="I20" s="1"/>
  <c r="BF9" i="15" s="1"/>
  <c r="BG9" s="1"/>
  <c r="BH9" s="1"/>
  <c r="AM9" s="1"/>
  <c r="H16" i="17"/>
  <c r="I16" s="1"/>
  <c r="H6"/>
  <c r="I6" s="1"/>
  <c r="BF120" i="15" s="1"/>
  <c r="BG120" s="1"/>
  <c r="BH120" s="1"/>
  <c r="AM120" s="1"/>
  <c r="H18" i="17"/>
  <c r="I18" s="1"/>
  <c r="H13"/>
  <c r="I13" s="1"/>
  <c r="H8"/>
  <c r="I8" s="1"/>
  <c r="BF97" i="15" s="1"/>
  <c r="BG97" s="1"/>
  <c r="BH97" s="1"/>
  <c r="AM97" s="1"/>
  <c r="H22" i="17"/>
  <c r="I22" s="1"/>
  <c r="BF11" i="15" s="1"/>
  <c r="BG11" s="1"/>
  <c r="BH11" s="1"/>
  <c r="AM11" s="1"/>
  <c r="H9" i="17"/>
  <c r="I9" s="1"/>
  <c r="H7"/>
  <c r="I7" s="1"/>
  <c r="BF102" i="15" s="1"/>
  <c r="BG102" s="1"/>
  <c r="BH102" s="1"/>
  <c r="AM102" s="1"/>
  <c r="H5" i="17"/>
  <c r="I5" s="1"/>
  <c r="BF103" i="15" s="1"/>
  <c r="BG103" s="1"/>
  <c r="BH103" s="1"/>
  <c r="AM103" s="1"/>
  <c r="H3" i="17"/>
  <c r="I3" s="1"/>
  <c r="H27"/>
  <c r="I27" s="1"/>
  <c r="H25"/>
  <c r="I25" s="1"/>
  <c r="H23"/>
  <c r="I23" s="1"/>
  <c r="BF12" i="15" s="1"/>
  <c r="BG12" s="1"/>
  <c r="BH12" s="1"/>
  <c r="AM12" s="1"/>
  <c r="H21" i="17"/>
  <c r="I21" s="1"/>
  <c r="BF61" i="15" s="1"/>
  <c r="BG61" s="1"/>
  <c r="BH61" s="1"/>
  <c r="AM61" s="1"/>
  <c r="H19" i="17"/>
  <c r="I19" s="1"/>
  <c r="H17"/>
  <c r="I17" s="1"/>
  <c r="BF10" i="15" s="1"/>
  <c r="BG10" s="1"/>
  <c r="BH10" s="1"/>
  <c r="AM10" s="1"/>
  <c r="H15" i="17"/>
  <c r="I15" s="1"/>
  <c r="BF29" i="15" s="1"/>
  <c r="BG29" s="1"/>
  <c r="BH29" s="1"/>
  <c r="AM29" s="1"/>
  <c r="AL8"/>
  <c r="AL6"/>
  <c r="H37" i="17"/>
  <c r="I37" s="1"/>
  <c r="BF117" i="15" s="1"/>
  <c r="BG117" s="1"/>
  <c r="BH117" s="1"/>
  <c r="AM117" s="1"/>
  <c r="AL132"/>
  <c r="AL133"/>
  <c r="AL131"/>
  <c r="AL138"/>
  <c r="AL137"/>
  <c r="AL139"/>
  <c r="AL135"/>
  <c r="AL128"/>
  <c r="AL127"/>
  <c r="AL126"/>
  <c r="AL125"/>
  <c r="AL123"/>
  <c r="AL121"/>
  <c r="AL120"/>
  <c r="AL119"/>
  <c r="AL118"/>
  <c r="AL117"/>
  <c r="AL116"/>
  <c r="AL109"/>
  <c r="AL110"/>
  <c r="AL106"/>
  <c r="AL108"/>
  <c r="AL107"/>
  <c r="AL89"/>
  <c r="AL82"/>
  <c r="AL87"/>
  <c r="AL83"/>
  <c r="AL80"/>
  <c r="AL79"/>
  <c r="AL81"/>
  <c r="AL78"/>
  <c r="AL76"/>
  <c r="AL77"/>
  <c r="AL74"/>
  <c r="AL75"/>
  <c r="AL73"/>
  <c r="AL72"/>
  <c r="AL71"/>
  <c r="AL113"/>
  <c r="AL136"/>
  <c r="AL134"/>
  <c r="AL130"/>
  <c r="AL129"/>
  <c r="AL122"/>
  <c r="AL111"/>
  <c r="AL105"/>
  <c r="AL104"/>
  <c r="AL103"/>
  <c r="AL100"/>
  <c r="AL102"/>
  <c r="AL101"/>
  <c r="AL99"/>
  <c r="AL98"/>
  <c r="AL97"/>
  <c r="AL95"/>
  <c r="AL94"/>
  <c r="AL96"/>
  <c r="AL93"/>
  <c r="AL90"/>
  <c r="AL91"/>
  <c r="AL86"/>
  <c r="AL88"/>
  <c r="AL84"/>
  <c r="AL85"/>
  <c r="AL112"/>
  <c r="AL114"/>
  <c r="BF17" l="1"/>
  <c r="BG17" s="1"/>
  <c r="BH17" s="1"/>
  <c r="AM17" s="1"/>
  <c r="BF18"/>
  <c r="BG18" s="1"/>
  <c r="BH18" s="1"/>
  <c r="AM18" s="1"/>
  <c r="BF73"/>
  <c r="BG73" s="1"/>
  <c r="BH73" s="1"/>
  <c r="AM73" s="1"/>
  <c r="BF81"/>
  <c r="BG81" s="1"/>
  <c r="BH81" s="1"/>
  <c r="AM81" s="1"/>
  <c r="BF79"/>
  <c r="BG79" s="1"/>
  <c r="BH79" s="1"/>
  <c r="AM79" s="1"/>
  <c r="BF74"/>
  <c r="BG74" s="1"/>
  <c r="BH74" s="1"/>
  <c r="AM74" s="1"/>
  <c r="BF84"/>
  <c r="BG84" s="1"/>
  <c r="BH84" s="1"/>
  <c r="AM84" s="1"/>
  <c r="BF54"/>
  <c r="BG54" s="1"/>
  <c r="BH54" s="1"/>
  <c r="AM54" s="1"/>
  <c r="BF124"/>
  <c r="BG124" s="1"/>
  <c r="BH124" s="1"/>
  <c r="AM124" s="1"/>
  <c r="BF98"/>
  <c r="BG98" s="1"/>
  <c r="BH98" s="1"/>
  <c r="AM98" s="1"/>
  <c r="BF108"/>
  <c r="BG108" s="1"/>
  <c r="BH108" s="1"/>
  <c r="AM108" s="1"/>
  <c r="BF122"/>
  <c r="BG122" s="1"/>
  <c r="BH122" s="1"/>
  <c r="AM122" s="1"/>
  <c r="BF96"/>
  <c r="BG96" s="1"/>
  <c r="BH96" s="1"/>
  <c r="AM96" s="1"/>
  <c r="BF121"/>
  <c r="BG121" s="1"/>
  <c r="BH121" s="1"/>
  <c r="AM121" s="1"/>
  <c r="BF94"/>
  <c r="BG94" s="1"/>
  <c r="BH94" s="1"/>
  <c r="AM94" s="1"/>
  <c r="BF118"/>
  <c r="BG118" s="1"/>
  <c r="BH118" s="1"/>
  <c r="AM118" s="1"/>
  <c r="BF6"/>
  <c r="BG6" s="1"/>
  <c r="BH6" s="1"/>
  <c r="AM6" s="1"/>
  <c r="BF123"/>
  <c r="BG123" s="1"/>
  <c r="BH123" s="1"/>
  <c r="AM123" s="1"/>
  <c r="BF30"/>
  <c r="BG30" s="1"/>
  <c r="BH30" s="1"/>
  <c r="AM30" s="1"/>
  <c r="BF28"/>
  <c r="BG28" s="1"/>
  <c r="BH28" s="1"/>
  <c r="AM28" s="1"/>
  <c r="BF101"/>
  <c r="BG101" s="1"/>
  <c r="BH101" s="1"/>
  <c r="AM101" s="1"/>
  <c r="BF7"/>
  <c r="BG7" s="1"/>
  <c r="BH7" s="1"/>
  <c r="AM7" s="1"/>
  <c r="BF8"/>
  <c r="BG8" s="1"/>
  <c r="BH8" s="1"/>
  <c r="AM8" s="1"/>
  <c r="BF55"/>
  <c r="BG55" s="1"/>
  <c r="BH55" s="1"/>
  <c r="AM55" s="1"/>
  <c r="BF53"/>
  <c r="BG53" s="1"/>
  <c r="BH53" s="1"/>
  <c r="AM53" s="1"/>
</calcChain>
</file>

<file path=xl/comments1.xml><?xml version="1.0" encoding="utf-8"?>
<comments xmlns="http://schemas.openxmlformats.org/spreadsheetml/2006/main">
  <authors>
    <author>ministr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ministr: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<sst xmlns="http://schemas.openxmlformats.org/spreadsheetml/2006/main" count="2616" uniqueCount="183">
  <si>
    <t>Фамилия, Имя</t>
  </si>
  <si>
    <t>Вакатов Василий</t>
  </si>
  <si>
    <t>Ступников Геннадий</t>
  </si>
  <si>
    <t>Сумма очков</t>
  </si>
  <si>
    <t>Трубин Николай</t>
  </si>
  <si>
    <t>Неволин Юрий</t>
  </si>
  <si>
    <t>Группа М30</t>
  </si>
  <si>
    <t>Группа Ж30</t>
  </si>
  <si>
    <t>Отинова Марьяна</t>
  </si>
  <si>
    <t>Место</t>
  </si>
  <si>
    <t>Год рожд</t>
  </si>
  <si>
    <t>Пьянкова Александра</t>
  </si>
  <si>
    <t>Шестакова Валентина</t>
  </si>
  <si>
    <t>Негашев Всеволод</t>
  </si>
  <si>
    <t>Левицкий Владимир</t>
  </si>
  <si>
    <t>Казаринов Николай</t>
  </si>
  <si>
    <t>Колчанова Инга</t>
  </si>
  <si>
    <t>Коняев Сергей</t>
  </si>
  <si>
    <t>Саврасова Фаина</t>
  </si>
  <si>
    <t>Сыропятов Валерий</t>
  </si>
  <si>
    <t>Букирева Галина</t>
  </si>
  <si>
    <t>Сбитнев Игорь</t>
  </si>
  <si>
    <t>Попов Сергей</t>
  </si>
  <si>
    <t>Неволин Павел</t>
  </si>
  <si>
    <t>Никифоров Андрей</t>
  </si>
  <si>
    <t>Сбитнев Олег</t>
  </si>
  <si>
    <t>Васенков Константин</t>
  </si>
  <si>
    <t>Семеновых Ольга</t>
  </si>
  <si>
    <t>Васенкова Валентина</t>
  </si>
  <si>
    <t>Приймак Ольга</t>
  </si>
  <si>
    <t>Колесников Владимир</t>
  </si>
  <si>
    <t>Нурисламов Анвар</t>
  </si>
  <si>
    <t>Бургонутдинов Альберт</t>
  </si>
  <si>
    <t>Федоров Сергей</t>
  </si>
  <si>
    <t>Зеленин Валентин</t>
  </si>
  <si>
    <t>Киселева Елена</t>
  </si>
  <si>
    <t>Румянцева Лариса</t>
  </si>
  <si>
    <t>Добында Татьяна</t>
  </si>
  <si>
    <t>Шакиров Николай</t>
  </si>
  <si>
    <t>Прохоров Александр</t>
  </si>
  <si>
    <t>Павленко Елена</t>
  </si>
  <si>
    <t>Говер Вера</t>
  </si>
  <si>
    <t>Харпак Ирина</t>
  </si>
  <si>
    <t>Пикулев Александр</t>
  </si>
  <si>
    <t>Павленко Валентин</t>
  </si>
  <si>
    <t>Захаров Алексей</t>
  </si>
  <si>
    <t>Новиков Валерий</t>
  </si>
  <si>
    <t>есть</t>
  </si>
  <si>
    <t>Тек рез</t>
  </si>
  <si>
    <t>Хренникова Татьяна</t>
  </si>
  <si>
    <t>Нохрин Владимир</t>
  </si>
  <si>
    <t>Смолев Александр</t>
  </si>
  <si>
    <t>Бургонутдинов Александр</t>
  </si>
  <si>
    <t>Буторин Александр</t>
  </si>
  <si>
    <t>Панькова Ксения</t>
  </si>
  <si>
    <t>Котельников Геннадий</t>
  </si>
  <si>
    <t>Шарифуллин Зинур</t>
  </si>
  <si>
    <t>Павлов Сергей</t>
  </si>
  <si>
    <t>Дроздов Михаил</t>
  </si>
  <si>
    <t>Бычков Виктор</t>
  </si>
  <si>
    <t>Тюняткин Серж</t>
  </si>
  <si>
    <t>Попова Людмила</t>
  </si>
  <si>
    <t>Тупицын Анатолий</t>
  </si>
  <si>
    <t>Толокнов Владимир</t>
  </si>
  <si>
    <t>Группа М50</t>
  </si>
  <si>
    <t>Группа МВЕТ</t>
  </si>
  <si>
    <t>Группа Ж50</t>
  </si>
  <si>
    <t>Группа ЖВЕТ</t>
  </si>
  <si>
    <t/>
  </si>
  <si>
    <t>Чураков Анатолий</t>
  </si>
  <si>
    <t>Половинкин Сергей</t>
  </si>
  <si>
    <t>Пермякова Валентина</t>
  </si>
  <si>
    <t>Федорова Тамара</t>
  </si>
  <si>
    <t>Гутина Александра</t>
  </si>
  <si>
    <t>Кузнецов Константин</t>
  </si>
  <si>
    <t>Анисимов Анатолий</t>
  </si>
  <si>
    <t>Яшков Иван</t>
  </si>
  <si>
    <t>Шардина Наталья</t>
  </si>
  <si>
    <t>Бушкова Фаина</t>
  </si>
  <si>
    <t>Говер Альфред</t>
  </si>
  <si>
    <t>Аверина Светлана</t>
  </si>
  <si>
    <t>Иванов Константин</t>
  </si>
  <si>
    <t>Румянцев Иван</t>
  </si>
  <si>
    <t>Шемелин Александр</t>
  </si>
  <si>
    <t>Федорова Вероника</t>
  </si>
  <si>
    <t>Кожин Игорь</t>
  </si>
  <si>
    <t>Селиванов Станислав</t>
  </si>
  <si>
    <t>Горбунов Михаил</t>
  </si>
  <si>
    <t>Ефремов Владимир</t>
  </si>
  <si>
    <t>Паршаков Алексей</t>
  </si>
  <si>
    <t>Марфин Андрей</t>
  </si>
  <si>
    <t>Просвирнин Владимир</t>
  </si>
  <si>
    <t>Кожевников Александр</t>
  </si>
  <si>
    <t>Тымкив Софья</t>
  </si>
  <si>
    <t>Петухова Евгения</t>
  </si>
  <si>
    <t>Истомина Ольга</t>
  </si>
  <si>
    <t>Ноговицин Геннадий</t>
  </si>
  <si>
    <t>Несынов Сергей</t>
  </si>
  <si>
    <t>МЖ30</t>
  </si>
  <si>
    <t>МЖ50</t>
  </si>
  <si>
    <t>МЖвет</t>
  </si>
  <si>
    <t>Перв края 27.05</t>
  </si>
  <si>
    <t>Чемп края  26.08</t>
  </si>
  <si>
    <t>Хренников Эдуард</t>
  </si>
  <si>
    <t>Участник из другой группы</t>
  </si>
  <si>
    <t>Лавринович Ольга</t>
  </si>
  <si>
    <t>Плюснин Владимир</t>
  </si>
  <si>
    <t>Аношкин Андрей</t>
  </si>
  <si>
    <t>Латыпова Мария</t>
  </si>
  <si>
    <t>Ившина Юлия</t>
  </si>
  <si>
    <t>Туртыгин Андрей</t>
  </si>
  <si>
    <t>Горбатовская Екатерина</t>
  </si>
  <si>
    <t>Харитонова Екатерина</t>
  </si>
  <si>
    <t>Титова Нина</t>
  </si>
  <si>
    <t>Приз НГ 30.12</t>
  </si>
  <si>
    <t>Рожд. Гонка 06.01</t>
  </si>
  <si>
    <t>Перв Перми 25.02</t>
  </si>
  <si>
    <t>Чемп края 17.03</t>
  </si>
  <si>
    <t>Чемп края 18.03</t>
  </si>
  <si>
    <t>Кубок Победы 05.05</t>
  </si>
  <si>
    <t>Чемп края 12.05</t>
  </si>
  <si>
    <t>Чемп края 13.05</t>
  </si>
  <si>
    <t>Пермск выбор 19.05</t>
  </si>
  <si>
    <t>Перв края 26.05</t>
  </si>
  <si>
    <t>Чемп. Края 02.06</t>
  </si>
  <si>
    <t>Чемп края 03.06</t>
  </si>
  <si>
    <t>Пер-во края 16.06</t>
  </si>
  <si>
    <t>Перв края 17.06</t>
  </si>
  <si>
    <t>Чемп АСОПК 29.06</t>
  </si>
  <si>
    <t>Чемп АСОПК 30.06</t>
  </si>
  <si>
    <t>Чемп АСОПК 01.07</t>
  </si>
  <si>
    <t>Чемп края  25.08</t>
  </si>
  <si>
    <t>Приз Поляр зв 02.09</t>
  </si>
  <si>
    <t>Чемп края 08.09</t>
  </si>
  <si>
    <t>Памяти друзей 29.09</t>
  </si>
  <si>
    <t>Зол осень 30.09</t>
  </si>
  <si>
    <t>Чемп края 06.10</t>
  </si>
  <si>
    <t>Кубок Презид 20.10</t>
  </si>
  <si>
    <t>Результаты Кубка ветеранов - 2018</t>
  </si>
  <si>
    <t>Лунегов Анатолий</t>
  </si>
  <si>
    <t>Булдакова Алена</t>
  </si>
  <si>
    <t>Торхов Василий</t>
  </si>
  <si>
    <t>Попов Александр</t>
  </si>
  <si>
    <t>Чемп края 27.01</t>
  </si>
  <si>
    <t>Чемп края 28.01</t>
  </si>
  <si>
    <t>Перв Перми 04.02</t>
  </si>
  <si>
    <t>Балтачева Светлана</t>
  </si>
  <si>
    <t>Казаринова Марина</t>
  </si>
  <si>
    <t>Мальцева Ольга</t>
  </si>
  <si>
    <t>Крюков Игорь</t>
  </si>
  <si>
    <t>Богданов Евгений</t>
  </si>
  <si>
    <t>Килин Михаил</t>
  </si>
  <si>
    <t>Шарифуллин Марк</t>
  </si>
  <si>
    <t>Перв Перми 05.05</t>
  </si>
  <si>
    <t>Перв Перми 06.05</t>
  </si>
  <si>
    <t>Якина Наталья</t>
  </si>
  <si>
    <t>Харпак Евгения</t>
  </si>
  <si>
    <t>Сопова Юлия</t>
  </si>
  <si>
    <t>Половинкин Владимир</t>
  </si>
  <si>
    <t>Якушева Ирина</t>
  </si>
  <si>
    <t>Кечкин Денис</t>
  </si>
  <si>
    <t>Мансуров Владимир</t>
  </si>
  <si>
    <t>Софронов Юрий</t>
  </si>
  <si>
    <t>Пьянков Иван</t>
  </si>
  <si>
    <t>Дылдин Александр</t>
  </si>
  <si>
    <t>Тютикова Елена</t>
  </si>
  <si>
    <t>Батуева Ирина</t>
  </si>
  <si>
    <t>Серебряков Юрий</t>
  </si>
  <si>
    <t>Еловиков Евгений</t>
  </si>
  <si>
    <t>Приймак Евгений</t>
  </si>
  <si>
    <t>Мем Брызг 01.09</t>
  </si>
  <si>
    <t>Байкин Виталий</t>
  </si>
  <si>
    <t>Валуев Александр</t>
  </si>
  <si>
    <t>Макаров Виктор</t>
  </si>
  <si>
    <t>Саврасов Юрий</t>
  </si>
  <si>
    <t>Волков Алексей</t>
  </si>
  <si>
    <t>Силин Александр</t>
  </si>
  <si>
    <t>Мельников Максим</t>
  </si>
  <si>
    <t>Байдин Ярослав</t>
  </si>
  <si>
    <t xml:space="preserve">Сумма 17 лучших </t>
  </si>
  <si>
    <t>Чемп края 22.09</t>
  </si>
  <si>
    <t>Майков Владимир</t>
  </si>
  <si>
    <t>ё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</si>
</sst>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name val="Arial Cyr"/>
      <family val="2"/>
      <charset val="204"/>
    </font>
    <font>
      <sz val="10"/>
      <name val="Arial Cyr"/>
      <family val="2"/>
      <charset val="204"/>
    </font>
    <font>
      <b/>
      <sz val="16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Unicode MS"/>
      <family val="2"/>
      <charset val="204"/>
    </font>
    <font>
      <sz val="10"/>
      <color indexed="10"/>
      <name val="Arial Cyr"/>
      <family val="2"/>
      <charset val="204"/>
    </font>
    <font>
      <sz val="18"/>
      <color indexed="10"/>
      <name val="Arial Cyr"/>
      <family val="2"/>
      <charset val="204"/>
    </font>
    <font>
      <sz val="8"/>
      <name val="Times New Roman Cyr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48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0"/>
      <name val="Arial Cyr"/>
      <charset val="204"/>
    </font>
    <font>
      <sz val="10"/>
      <color indexed="17"/>
      <name val="Arial Cyr"/>
      <charset val="204"/>
    </font>
    <font>
      <b/>
      <sz val="10"/>
      <color indexed="17"/>
      <name val="Arial Cyr"/>
      <family val="2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9"/>
      <name val="Arial Cyr"/>
      <family val="2"/>
      <charset val="204"/>
    </font>
    <font>
      <sz val="20"/>
      <name val="Arial Cyr"/>
      <charset val="204"/>
    </font>
    <font>
      <i/>
      <sz val="10"/>
      <name val="Arial Cyr"/>
      <charset val="204"/>
    </font>
    <font>
      <i/>
      <sz val="10"/>
      <color indexed="8"/>
      <name val="Arial Cyr"/>
      <charset val="204"/>
    </font>
    <font>
      <sz val="10"/>
      <color indexed="8"/>
      <name val="Arial Cyr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 applyAlignment="1">
      <alignment horizontal="center"/>
    </xf>
    <xf numFmtId="0" fontId="4" fillId="0" borderId="1" xfId="0" applyFont="1" applyBorder="1"/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21" fontId="0" fillId="0" borderId="0" xfId="0" applyNumberFormat="1"/>
    <xf numFmtId="0" fontId="15" fillId="2" borderId="0" xfId="0" applyFont="1" applyFill="1"/>
    <xf numFmtId="0" fontId="16" fillId="0" borderId="0" xfId="0" applyFont="1"/>
    <xf numFmtId="1" fontId="17" fillId="0" borderId="0" xfId="0" applyNumberFormat="1" applyFont="1" applyFill="1" applyBorder="1" applyAlignment="1">
      <alignment horizontal="center"/>
    </xf>
    <xf numFmtId="0" fontId="0" fillId="0" borderId="0" xfId="0" applyAlignment="1"/>
    <xf numFmtId="1" fontId="8" fillId="0" borderId="0" xfId="0" applyNumberFormat="1" applyFont="1"/>
    <xf numFmtId="0" fontId="9" fillId="0" borderId="0" xfId="0" applyFont="1" applyBorder="1" applyAlignment="1">
      <alignment horizontal="center"/>
    </xf>
    <xf numFmtId="0" fontId="0" fillId="0" borderId="1" xfId="0" applyBorder="1" applyAlignment="1"/>
    <xf numFmtId="1" fontId="6" fillId="3" borderId="1" xfId="0" applyNumberFormat="1" applyFont="1" applyFill="1" applyBorder="1" applyAlignment="1" applyProtection="1">
      <alignment horizontal="center"/>
    </xf>
    <xf numFmtId="1" fontId="6" fillId="3" borderId="0" xfId="0" applyNumberFormat="1" applyFont="1" applyFill="1" applyBorder="1" applyAlignment="1" applyProtection="1">
      <alignment horizontal="center"/>
    </xf>
    <xf numFmtId="0" fontId="14" fillId="0" borderId="0" xfId="0" applyFont="1" applyBorder="1" applyAlignment="1">
      <alignment horizontal="center"/>
    </xf>
    <xf numFmtId="1" fontId="0" fillId="0" borderId="0" xfId="0" applyNumberFormat="1"/>
    <xf numFmtId="0" fontId="4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0" fillId="3" borderId="0" xfId="0" applyFill="1"/>
    <xf numFmtId="0" fontId="2" fillId="3" borderId="4" xfId="0" applyFont="1" applyFill="1" applyBorder="1" applyAlignment="1">
      <alignment horizontal="center" vertical="top" wrapText="1"/>
    </xf>
    <xf numFmtId="1" fontId="0" fillId="0" borderId="1" xfId="0" applyNumberFormat="1" applyBorder="1" applyAlignment="1">
      <alignment horizontal="center"/>
    </xf>
    <xf numFmtId="0" fontId="0" fillId="0" borderId="6" xfId="0" applyFill="1" applyBorder="1"/>
    <xf numFmtId="0" fontId="25" fillId="0" borderId="0" xfId="0" applyFont="1" applyAlignment="1">
      <alignment horizontal="justify" vertical="center"/>
    </xf>
    <xf numFmtId="0" fontId="25" fillId="0" borderId="7" xfId="0" applyFont="1" applyBorder="1" applyAlignment="1">
      <alignment horizontal="justify" vertical="center" wrapText="1"/>
    </xf>
    <xf numFmtId="0" fontId="19" fillId="0" borderId="0" xfId="0" applyFont="1"/>
    <xf numFmtId="1" fontId="0" fillId="0" borderId="1" xfId="0" applyNumberFormat="1" applyFont="1" applyFill="1" applyBorder="1" applyAlignment="1">
      <alignment horizontal="center"/>
    </xf>
    <xf numFmtId="1" fontId="6" fillId="3" borderId="8" xfId="0" applyNumberFormat="1" applyFont="1" applyFill="1" applyBorder="1" applyAlignment="1" applyProtection="1">
      <alignment horizontal="center"/>
    </xf>
    <xf numFmtId="0" fontId="20" fillId="3" borderId="9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0" fontId="26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justify" vertical="center"/>
    </xf>
    <xf numFmtId="0" fontId="22" fillId="4" borderId="0" xfId="0" applyFont="1" applyFill="1"/>
    <xf numFmtId="0" fontId="10" fillId="0" borderId="4" xfId="0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/>
    </xf>
    <xf numFmtId="1" fontId="23" fillId="3" borderId="1" xfId="0" applyNumberFormat="1" applyFont="1" applyFill="1" applyBorder="1" applyAlignment="1" applyProtection="1">
      <alignment horizontal="center"/>
    </xf>
    <xf numFmtId="0" fontId="13" fillId="0" borderId="0" xfId="0" applyNumberFormat="1" applyFont="1" applyBorder="1"/>
    <xf numFmtId="1" fontId="24" fillId="3" borderId="1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48"/>
  <sheetViews>
    <sheetView showZeros="0" tabSelected="1" showRuler="0" showWhiteSpace="0" zoomScale="76" zoomScaleNormal="76" zoomScaleSheetLayoutView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10" sqref="A110:XFD114"/>
    </sheetView>
  </sheetViews>
  <sheetFormatPr defaultRowHeight="12.75"/>
  <cols>
    <col min="1" max="1" width="7.5703125" customWidth="1"/>
    <col min="2" max="2" width="24.42578125" customWidth="1"/>
    <col min="3" max="3" width="6.42578125" style="59" customWidth="1"/>
    <col min="4" max="5" width="6.42578125" customWidth="1"/>
    <col min="6" max="6" width="6.85546875" customWidth="1"/>
    <col min="7" max="7" width="6" customWidth="1"/>
    <col min="8" max="9" width="6.5703125" customWidth="1"/>
    <col min="10" max="13" width="6.42578125" customWidth="1"/>
    <col min="14" max="14" width="7" hidden="1" customWidth="1"/>
    <col min="15" max="19" width="7" customWidth="1"/>
    <col min="20" max="20" width="6.5703125" customWidth="1"/>
    <col min="21" max="21" width="6.85546875" customWidth="1"/>
    <col min="22" max="28" width="7.140625" customWidth="1"/>
    <col min="29" max="30" width="6.42578125" customWidth="1"/>
    <col min="31" max="33" width="7.140625" customWidth="1"/>
    <col min="34" max="36" width="6.5703125" customWidth="1"/>
    <col min="37" max="37" width="9.140625" customWidth="1"/>
    <col min="39" max="39" width="9.140625" hidden="1" customWidth="1"/>
    <col min="40" max="56" width="9.85546875" hidden="1" customWidth="1"/>
    <col min="57" max="57" width="9.140625" hidden="1" customWidth="1"/>
    <col min="58" max="58" width="11.140625" hidden="1" customWidth="1"/>
    <col min="59" max="59" width="9.140625" hidden="1" customWidth="1"/>
    <col min="60" max="61" width="9.140625" customWidth="1"/>
  </cols>
  <sheetData>
    <row r="1" spans="1:61" ht="20.25">
      <c r="A1" s="65" t="s">
        <v>138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</row>
    <row r="2" spans="1:61" ht="21" customHeight="1" thickBot="1">
      <c r="A2" s="5"/>
      <c r="B2" s="5"/>
      <c r="C2" s="5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E2" s="5"/>
      <c r="AF2" s="5"/>
      <c r="AG2" s="5"/>
      <c r="AH2" s="5"/>
      <c r="AI2" s="5"/>
      <c r="AJ2" s="5"/>
    </row>
    <row r="3" spans="1:61" ht="33" customHeight="1">
      <c r="A3" s="24" t="s">
        <v>9</v>
      </c>
      <c r="B3" s="25" t="s">
        <v>0</v>
      </c>
      <c r="C3" s="26" t="s">
        <v>10</v>
      </c>
      <c r="D3" s="47" t="s">
        <v>114</v>
      </c>
      <c r="E3" s="27" t="s">
        <v>115</v>
      </c>
      <c r="F3" s="27" t="s">
        <v>143</v>
      </c>
      <c r="G3" s="27" t="s">
        <v>144</v>
      </c>
      <c r="H3" s="27" t="s">
        <v>145</v>
      </c>
      <c r="I3" s="27" t="s">
        <v>116</v>
      </c>
      <c r="J3" s="27" t="s">
        <v>117</v>
      </c>
      <c r="K3" s="27" t="s">
        <v>118</v>
      </c>
      <c r="L3" s="27" t="s">
        <v>153</v>
      </c>
      <c r="M3" s="27" t="s">
        <v>154</v>
      </c>
      <c r="N3" s="27" t="s">
        <v>119</v>
      </c>
      <c r="O3" s="27" t="s">
        <v>120</v>
      </c>
      <c r="P3" s="27" t="s">
        <v>121</v>
      </c>
      <c r="Q3" s="27" t="s">
        <v>122</v>
      </c>
      <c r="R3" s="27" t="s">
        <v>123</v>
      </c>
      <c r="S3" s="27" t="s">
        <v>101</v>
      </c>
      <c r="T3" s="27" t="s">
        <v>124</v>
      </c>
      <c r="U3" s="27" t="s">
        <v>125</v>
      </c>
      <c r="V3" s="27" t="s">
        <v>126</v>
      </c>
      <c r="W3" s="27" t="s">
        <v>127</v>
      </c>
      <c r="X3" s="27" t="s">
        <v>128</v>
      </c>
      <c r="Y3" s="27" t="s">
        <v>129</v>
      </c>
      <c r="Z3" s="27" t="s">
        <v>130</v>
      </c>
      <c r="AA3" s="27" t="s">
        <v>170</v>
      </c>
      <c r="AB3" s="27" t="s">
        <v>131</v>
      </c>
      <c r="AC3" s="27" t="s">
        <v>102</v>
      </c>
      <c r="AD3" s="27" t="s">
        <v>132</v>
      </c>
      <c r="AE3" s="27" t="s">
        <v>133</v>
      </c>
      <c r="AF3" s="27" t="s">
        <v>180</v>
      </c>
      <c r="AG3" s="27" t="s">
        <v>134</v>
      </c>
      <c r="AH3" s="27" t="s">
        <v>135</v>
      </c>
      <c r="AI3" s="27" t="s">
        <v>136</v>
      </c>
      <c r="AJ3" s="27" t="s">
        <v>137</v>
      </c>
      <c r="AK3" s="32" t="s">
        <v>3</v>
      </c>
      <c r="AL3" s="40" t="s">
        <v>179</v>
      </c>
      <c r="AM3" s="20" t="s">
        <v>48</v>
      </c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61" ht="20.25" customHeight="1">
      <c r="A4" s="66" t="s">
        <v>6</v>
      </c>
      <c r="B4" s="67"/>
      <c r="C4" s="53"/>
      <c r="D4" s="23"/>
      <c r="E4" s="23"/>
      <c r="F4" s="23"/>
      <c r="G4" s="2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"/>
      <c r="AD4" s="1"/>
      <c r="AE4" s="17"/>
      <c r="AF4" s="17"/>
      <c r="AG4" s="17"/>
      <c r="AH4" s="17"/>
      <c r="AI4" s="17"/>
      <c r="AJ4" s="17"/>
      <c r="AK4" s="17"/>
      <c r="AL4" s="28"/>
      <c r="AM4" t="str">
        <f t="shared" ref="AM4:AM35" si="0">IF(BH4=0,"",BH4)</f>
        <v/>
      </c>
    </row>
    <row r="5" spans="1:61" ht="13.5" customHeight="1">
      <c r="A5" s="6">
        <v>1</v>
      </c>
      <c r="B5" s="4" t="s">
        <v>31</v>
      </c>
      <c r="C5" s="54">
        <v>1970</v>
      </c>
      <c r="D5" s="18">
        <v>1020.8755364806867</v>
      </c>
      <c r="E5" s="18">
        <v>934.10239999999988</v>
      </c>
      <c r="F5" s="38" t="s">
        <v>68</v>
      </c>
      <c r="G5" s="38" t="s">
        <v>68</v>
      </c>
      <c r="H5" s="18" t="s">
        <v>68</v>
      </c>
      <c r="I5" s="18">
        <v>983.5764222069912</v>
      </c>
      <c r="J5" s="18" t="s">
        <v>68</v>
      </c>
      <c r="K5" s="18" t="s">
        <v>68</v>
      </c>
      <c r="L5" s="18">
        <v>1055.4214430209038</v>
      </c>
      <c r="M5" s="18">
        <v>1122</v>
      </c>
      <c r="N5" s="18"/>
      <c r="O5" s="18">
        <v>952.77070619006122</v>
      </c>
      <c r="P5" s="18">
        <v>1122</v>
      </c>
      <c r="Q5" s="18" t="s">
        <v>68</v>
      </c>
      <c r="R5" s="18" t="s">
        <v>68</v>
      </c>
      <c r="S5" s="18" t="s">
        <v>68</v>
      </c>
      <c r="T5" s="18" t="s">
        <v>68</v>
      </c>
      <c r="U5" s="18">
        <v>910.27644230769238</v>
      </c>
      <c r="V5" s="18" t="s">
        <v>68</v>
      </c>
      <c r="W5" s="18" t="s">
        <v>68</v>
      </c>
      <c r="X5" s="18">
        <v>1122</v>
      </c>
      <c r="Y5" s="18">
        <v>1122</v>
      </c>
      <c r="Z5" s="18">
        <v>1122</v>
      </c>
      <c r="AA5" s="18">
        <v>832.92087765957467</v>
      </c>
      <c r="AB5" s="18">
        <v>994.97497089639126</v>
      </c>
      <c r="AC5" s="18" t="s">
        <v>68</v>
      </c>
      <c r="AD5" s="18">
        <v>1122</v>
      </c>
      <c r="AE5" s="18">
        <v>1040.2181436811748</v>
      </c>
      <c r="AF5" s="18">
        <v>1122</v>
      </c>
      <c r="AG5" s="18">
        <v>1122</v>
      </c>
      <c r="AH5" s="18" t="s">
        <v>68</v>
      </c>
      <c r="AI5" s="18">
        <v>949</v>
      </c>
      <c r="AJ5" s="18" t="s">
        <v>68</v>
      </c>
      <c r="AK5" s="18">
        <f>SUM(D5:AJ5)</f>
        <v>18650.136942443474</v>
      </c>
      <c r="AL5" s="28">
        <f>SUMIF(AN5:BD5,"&gt;0")</f>
        <v>17817.216064783905</v>
      </c>
      <c r="AM5" s="21" t="str">
        <f t="shared" si="0"/>
        <v/>
      </c>
      <c r="AN5" s="15">
        <f t="shared" ref="AN5:AN36" si="1">LARGE($D5:$AJ5,1)</f>
        <v>1122</v>
      </c>
      <c r="AO5" s="15">
        <f t="shared" ref="AO5:AO36" si="2">LARGE($D5:$AJ5,2)</f>
        <v>1122</v>
      </c>
      <c r="AP5" s="15">
        <f t="shared" ref="AP5:AP36" si="3">LARGE($D5:$AJ5,3)</f>
        <v>1122</v>
      </c>
      <c r="AQ5" s="15">
        <f t="shared" ref="AQ5:AQ36" si="4">LARGE($D5:$AJ5,4)</f>
        <v>1122</v>
      </c>
      <c r="AR5" s="15">
        <f t="shared" ref="AR5:AR36" si="5">LARGE($D5:$AJ5,5)</f>
        <v>1122</v>
      </c>
      <c r="AS5" s="15">
        <f t="shared" ref="AS5:AS36" si="6">LARGE($D5:$AJ5,6)</f>
        <v>1122</v>
      </c>
      <c r="AT5" s="15">
        <f t="shared" ref="AT5:AT36" si="7">LARGE($D5:$AJ5,7)</f>
        <v>1122</v>
      </c>
      <c r="AU5" s="15">
        <f t="shared" ref="AU5:AU36" si="8">LARGE($D5:$AJ5,8)</f>
        <v>1122</v>
      </c>
      <c r="AV5" s="15">
        <f t="shared" ref="AV5:AV36" si="9">LARGE($D5:$AJ5,9)</f>
        <v>1055.4214430209038</v>
      </c>
      <c r="AW5" s="15">
        <f t="shared" ref="AW5:AW36" si="10">LARGE($D5:$AJ5,10)</f>
        <v>1040.2181436811748</v>
      </c>
      <c r="AX5" s="15">
        <f t="shared" ref="AX5:AX36" si="11">LARGE($D5:$AJ5,11)</f>
        <v>1020.8755364806867</v>
      </c>
      <c r="AY5" s="15">
        <f t="shared" ref="AY5:AY36" si="12">LARGE($D5:$AJ5,12)</f>
        <v>994.97497089639126</v>
      </c>
      <c r="AZ5" s="15">
        <f t="shared" ref="AZ5:AZ36" si="13">LARGE($D5:$AJ5,13)</f>
        <v>983.5764222069912</v>
      </c>
      <c r="BA5" s="15">
        <f t="shared" ref="BA5:BA36" si="14">LARGE($D5:$AJ5,14)</f>
        <v>952.77070619006122</v>
      </c>
      <c r="BB5" s="15">
        <f t="shared" ref="BB5:BB36" si="15">LARGE($D5:$AJ5,15)</f>
        <v>949</v>
      </c>
      <c r="BC5" s="15">
        <f t="shared" ref="BC5:BC36" si="16">LARGE($D5:$AJ5,16)</f>
        <v>934.10239999999988</v>
      </c>
      <c r="BD5" s="15">
        <f t="shared" ref="BD5:BD36" si="17">LARGE($D5:$AJ5,17)</f>
        <v>910.27644230769238</v>
      </c>
      <c r="BE5" s="12" t="s">
        <v>47</v>
      </c>
      <c r="BF5" s="19" t="e">
        <f>VLOOKUP(B5,prot!A:I,9,FALSE)</f>
        <v>#N/A</v>
      </c>
      <c r="BG5" s="9" t="b">
        <f t="shared" ref="BG5:BG36" si="18">ISERROR(BF5)</f>
        <v>1</v>
      </c>
      <c r="BH5" s="8">
        <f t="shared" ref="BH5:BH36" si="19">IF(BG5,0,BF5)</f>
        <v>0</v>
      </c>
    </row>
    <row r="6" spans="1:61" ht="12.75" customHeight="1">
      <c r="A6" s="6">
        <v>2</v>
      </c>
      <c r="B6" s="4" t="s">
        <v>60</v>
      </c>
      <c r="C6" s="54">
        <v>1970</v>
      </c>
      <c r="D6" s="18">
        <v>694.69626168224306</v>
      </c>
      <c r="E6" s="18" t="s">
        <v>68</v>
      </c>
      <c r="F6" s="38" t="s">
        <v>68</v>
      </c>
      <c r="G6" s="38" t="s">
        <v>68</v>
      </c>
      <c r="H6" s="18" t="s">
        <v>68</v>
      </c>
      <c r="I6" s="18">
        <v>580.98704453441292</v>
      </c>
      <c r="J6" s="18" t="s">
        <v>68</v>
      </c>
      <c r="K6" s="18" t="s">
        <v>68</v>
      </c>
      <c r="L6" s="18">
        <v>995.03496503496524</v>
      </c>
      <c r="M6" s="18">
        <v>1053.6060453400505</v>
      </c>
      <c r="N6" s="18"/>
      <c r="O6" s="18">
        <v>893.92883435582837</v>
      </c>
      <c r="P6" s="18">
        <v>992.77144571085773</v>
      </c>
      <c r="Q6" s="18">
        <v>1122</v>
      </c>
      <c r="R6" s="18">
        <v>1122</v>
      </c>
      <c r="S6" s="18">
        <v>1045.1177730192719</v>
      </c>
      <c r="T6" s="18">
        <v>954.65849246231164</v>
      </c>
      <c r="U6" s="18">
        <v>887.86635404454876</v>
      </c>
      <c r="V6" s="18">
        <v>1122</v>
      </c>
      <c r="W6" s="18">
        <v>1026.4753937007874</v>
      </c>
      <c r="X6" s="18">
        <v>925.81796407185641</v>
      </c>
      <c r="Y6" s="18" t="s">
        <v>68</v>
      </c>
      <c r="Z6" s="18">
        <v>881.77066500932278</v>
      </c>
      <c r="AA6" s="18">
        <v>1067.9565217391307</v>
      </c>
      <c r="AB6" s="18">
        <v>1122</v>
      </c>
      <c r="AC6" s="18">
        <v>1114.3952033368091</v>
      </c>
      <c r="AD6" s="18" t="s">
        <v>68</v>
      </c>
      <c r="AE6" s="18">
        <v>921.79182156133845</v>
      </c>
      <c r="AF6" s="18">
        <v>944.02388915432402</v>
      </c>
      <c r="AG6" s="18">
        <v>1057</v>
      </c>
      <c r="AH6" s="18">
        <v>1063.3745980707397</v>
      </c>
      <c r="AI6" s="18">
        <v>1071</v>
      </c>
      <c r="AJ6" s="18">
        <v>920.78822469209967</v>
      </c>
      <c r="AK6" s="18">
        <f>SUM(D6:AJ6)</f>
        <v>23581.061497520896</v>
      </c>
      <c r="AL6" s="28">
        <f>SUMIF(AN6:BD6,"&gt;0")</f>
        <v>17799.232291641107</v>
      </c>
      <c r="AM6" s="21" t="str">
        <f t="shared" si="0"/>
        <v/>
      </c>
      <c r="AN6" s="15">
        <f t="shared" si="1"/>
        <v>1122</v>
      </c>
      <c r="AO6" s="15">
        <f t="shared" si="2"/>
        <v>1122</v>
      </c>
      <c r="AP6" s="15">
        <f t="shared" si="3"/>
        <v>1122</v>
      </c>
      <c r="AQ6" s="15">
        <f t="shared" si="4"/>
        <v>1122</v>
      </c>
      <c r="AR6" s="15">
        <f t="shared" si="5"/>
        <v>1114.3952033368091</v>
      </c>
      <c r="AS6" s="15">
        <f t="shared" si="6"/>
        <v>1071</v>
      </c>
      <c r="AT6" s="15">
        <f t="shared" si="7"/>
        <v>1067.9565217391307</v>
      </c>
      <c r="AU6" s="15">
        <f t="shared" si="8"/>
        <v>1063.3745980707397</v>
      </c>
      <c r="AV6" s="15">
        <f t="shared" si="9"/>
        <v>1057</v>
      </c>
      <c r="AW6" s="15">
        <f t="shared" si="10"/>
        <v>1053.6060453400505</v>
      </c>
      <c r="AX6" s="15">
        <f t="shared" si="11"/>
        <v>1045.1177730192719</v>
      </c>
      <c r="AY6" s="15">
        <f t="shared" si="12"/>
        <v>1026.4753937007874</v>
      </c>
      <c r="AZ6" s="15">
        <f t="shared" si="13"/>
        <v>995.03496503496524</v>
      </c>
      <c r="BA6" s="15">
        <f t="shared" si="14"/>
        <v>992.77144571085773</v>
      </c>
      <c r="BB6" s="15">
        <f t="shared" si="15"/>
        <v>954.65849246231164</v>
      </c>
      <c r="BC6" s="15">
        <f t="shared" si="16"/>
        <v>944.02388915432402</v>
      </c>
      <c r="BD6" s="15">
        <f t="shared" si="17"/>
        <v>925.81796407185641</v>
      </c>
      <c r="BE6" s="12" t="s">
        <v>47</v>
      </c>
      <c r="BF6" s="19" t="e">
        <f>VLOOKUP(B6,prot!A:I,9,FALSE)</f>
        <v>#N/A</v>
      </c>
      <c r="BG6" s="9" t="b">
        <f t="shared" si="18"/>
        <v>1</v>
      </c>
      <c r="BH6" s="8">
        <f t="shared" si="19"/>
        <v>0</v>
      </c>
    </row>
    <row r="7" spans="1:61" ht="13.5" customHeight="1">
      <c r="A7" s="6">
        <v>3</v>
      </c>
      <c r="B7" s="4" t="s">
        <v>57</v>
      </c>
      <c r="C7" s="54">
        <v>1976</v>
      </c>
      <c r="D7" s="18">
        <v>849.26756352765335</v>
      </c>
      <c r="E7" s="18">
        <v>842.59415911379676</v>
      </c>
      <c r="F7" s="38" t="s">
        <v>68</v>
      </c>
      <c r="G7" s="38" t="s">
        <v>68</v>
      </c>
      <c r="H7" s="18">
        <v>832.05776173285199</v>
      </c>
      <c r="I7" s="18" t="s">
        <v>68</v>
      </c>
      <c r="J7" s="18" t="s">
        <v>68</v>
      </c>
      <c r="K7" s="18" t="s">
        <v>68</v>
      </c>
      <c r="L7" s="18">
        <v>991.01391650099424</v>
      </c>
      <c r="M7" s="18">
        <v>989.21188118811892</v>
      </c>
      <c r="N7" s="33"/>
      <c r="O7" s="33">
        <v>856.19352193521945</v>
      </c>
      <c r="P7" s="33">
        <v>970.06134969325137</v>
      </c>
      <c r="Q7" s="33">
        <v>1058.6042934956747</v>
      </c>
      <c r="R7" s="33" t="s">
        <v>68</v>
      </c>
      <c r="S7" s="33">
        <v>1072</v>
      </c>
      <c r="T7" s="18">
        <v>1072</v>
      </c>
      <c r="U7" s="33">
        <v>918.85714285714289</v>
      </c>
      <c r="V7" s="33">
        <v>1022.0588806211583</v>
      </c>
      <c r="W7" s="33">
        <v>1050.526093832367</v>
      </c>
      <c r="X7" s="33">
        <v>946.93333333333317</v>
      </c>
      <c r="Y7" s="33">
        <v>1002.7403494514425</v>
      </c>
      <c r="Z7" s="33">
        <v>1034.3716138878292</v>
      </c>
      <c r="AA7" s="33">
        <v>1072</v>
      </c>
      <c r="AB7" s="33">
        <v>993.42579075425783</v>
      </c>
      <c r="AC7" s="33">
        <v>1055.9255429162358</v>
      </c>
      <c r="AD7" s="18">
        <v>937.20474777448078</v>
      </c>
      <c r="AE7" s="33">
        <v>857.6</v>
      </c>
      <c r="AF7" s="33">
        <v>878.45137273150306</v>
      </c>
      <c r="AG7" s="18">
        <v>880</v>
      </c>
      <c r="AH7" s="18">
        <v>1072</v>
      </c>
      <c r="AI7" s="18">
        <v>1072</v>
      </c>
      <c r="AJ7" s="18">
        <v>987.75851602023624</v>
      </c>
      <c r="AK7" s="18">
        <f>SUM(D7:AJ7)</f>
        <v>25314.857831367546</v>
      </c>
      <c r="AL7" s="28">
        <f>SUMIF(AN7:BD7,"&gt;0")</f>
        <v>17462.631561694903</v>
      </c>
      <c r="AM7" s="21" t="str">
        <f t="shared" si="0"/>
        <v/>
      </c>
      <c r="AN7" s="15">
        <f t="shared" si="1"/>
        <v>1072</v>
      </c>
      <c r="AO7" s="15">
        <f t="shared" si="2"/>
        <v>1072</v>
      </c>
      <c r="AP7" s="15">
        <f t="shared" si="3"/>
        <v>1072</v>
      </c>
      <c r="AQ7" s="15">
        <f t="shared" si="4"/>
        <v>1072</v>
      </c>
      <c r="AR7" s="15">
        <f t="shared" si="5"/>
        <v>1072</v>
      </c>
      <c r="AS7" s="15">
        <f t="shared" si="6"/>
        <v>1058.6042934956747</v>
      </c>
      <c r="AT7" s="15">
        <f t="shared" si="7"/>
        <v>1055.9255429162358</v>
      </c>
      <c r="AU7" s="15">
        <f t="shared" si="8"/>
        <v>1050.526093832367</v>
      </c>
      <c r="AV7" s="15">
        <f t="shared" si="9"/>
        <v>1034.3716138878292</v>
      </c>
      <c r="AW7" s="15">
        <f t="shared" si="10"/>
        <v>1022.0588806211583</v>
      </c>
      <c r="AX7" s="15">
        <f t="shared" si="11"/>
        <v>1002.7403494514425</v>
      </c>
      <c r="AY7" s="15">
        <f t="shared" si="12"/>
        <v>993.42579075425783</v>
      </c>
      <c r="AZ7" s="15">
        <f t="shared" si="13"/>
        <v>991.01391650099424</v>
      </c>
      <c r="BA7" s="15">
        <f t="shared" si="14"/>
        <v>989.21188118811892</v>
      </c>
      <c r="BB7" s="15">
        <f t="shared" si="15"/>
        <v>987.75851602023624</v>
      </c>
      <c r="BC7" s="15">
        <f t="shared" si="16"/>
        <v>970.06134969325137</v>
      </c>
      <c r="BD7" s="15">
        <f t="shared" si="17"/>
        <v>946.93333333333317</v>
      </c>
      <c r="BE7" s="12" t="s">
        <v>47</v>
      </c>
      <c r="BF7" s="19" t="e">
        <f>VLOOKUP(B7,prot!A:I,9,FALSE)</f>
        <v>#N/A</v>
      </c>
      <c r="BG7" s="9" t="b">
        <f t="shared" si="18"/>
        <v>1</v>
      </c>
      <c r="BH7" s="8">
        <f t="shared" si="19"/>
        <v>0</v>
      </c>
    </row>
    <row r="8" spans="1:61" ht="13.5" customHeight="1">
      <c r="A8" s="6">
        <v>4</v>
      </c>
      <c r="B8" s="4" t="s">
        <v>62</v>
      </c>
      <c r="C8" s="54">
        <v>1969</v>
      </c>
      <c r="D8" s="18">
        <v>839.53781512605042</v>
      </c>
      <c r="E8" s="18">
        <v>923.85714285714289</v>
      </c>
      <c r="F8" s="38">
        <v>1131</v>
      </c>
      <c r="G8" s="38">
        <v>1119.3925593329056</v>
      </c>
      <c r="H8" s="18">
        <v>934.05249679897588</v>
      </c>
      <c r="I8" s="18">
        <v>1003.5026014568158</v>
      </c>
      <c r="J8" s="18">
        <v>1131</v>
      </c>
      <c r="K8" s="18">
        <v>1131</v>
      </c>
      <c r="L8" s="18">
        <v>828.64758403361361</v>
      </c>
      <c r="M8" s="18">
        <v>954.79347826086973</v>
      </c>
      <c r="N8" s="18"/>
      <c r="O8" s="18">
        <v>880.92283086765303</v>
      </c>
      <c r="P8" s="18">
        <v>777.183787561146</v>
      </c>
      <c r="Q8" s="18">
        <v>1027.6362028301887</v>
      </c>
      <c r="R8" s="18">
        <v>807.00707547169827</v>
      </c>
      <c r="S8" s="18">
        <v>1041.605504587156</v>
      </c>
      <c r="T8" s="18">
        <v>1037.3830985915492</v>
      </c>
      <c r="U8" s="18">
        <v>821.7707212055974</v>
      </c>
      <c r="V8" s="18">
        <v>1018.0381795968234</v>
      </c>
      <c r="W8" s="18">
        <v>668.31818181818187</v>
      </c>
      <c r="X8" s="18">
        <v>789.52279635258367</v>
      </c>
      <c r="Y8" s="18">
        <v>1004.8483211115399</v>
      </c>
      <c r="Z8" s="18">
        <v>881.99167437557833</v>
      </c>
      <c r="AA8" s="18">
        <v>769.03867235079178</v>
      </c>
      <c r="AB8" s="18">
        <v>1078.6093896713614</v>
      </c>
      <c r="AC8" s="18">
        <v>738.36703221384516</v>
      </c>
      <c r="AD8" s="18">
        <v>881.5367063492065</v>
      </c>
      <c r="AE8" s="18">
        <v>777.45256609642308</v>
      </c>
      <c r="AF8" s="18">
        <v>854.61960952585298</v>
      </c>
      <c r="AG8" s="18">
        <v>857</v>
      </c>
      <c r="AH8" s="18">
        <v>879.00395517468655</v>
      </c>
      <c r="AI8" s="18">
        <v>983</v>
      </c>
      <c r="AJ8" s="18">
        <v>954.55421686746979</v>
      </c>
      <c r="AK8" s="18">
        <f>SUM(D8:AJ8)</f>
        <v>29526.194200485705</v>
      </c>
      <c r="AL8" s="28">
        <f>SUMIF(AN8:BD8,"&gt;0")</f>
        <v>17356.264866338377</v>
      </c>
      <c r="AM8" s="21" t="str">
        <f t="shared" si="0"/>
        <v/>
      </c>
      <c r="AN8" s="15">
        <f t="shared" si="1"/>
        <v>1131</v>
      </c>
      <c r="AO8" s="15">
        <f t="shared" si="2"/>
        <v>1131</v>
      </c>
      <c r="AP8" s="15">
        <f t="shared" si="3"/>
        <v>1131</v>
      </c>
      <c r="AQ8" s="15">
        <f t="shared" si="4"/>
        <v>1119.3925593329056</v>
      </c>
      <c r="AR8" s="15">
        <f t="shared" si="5"/>
        <v>1078.6093896713614</v>
      </c>
      <c r="AS8" s="15">
        <f t="shared" si="6"/>
        <v>1041.605504587156</v>
      </c>
      <c r="AT8" s="15">
        <f t="shared" si="7"/>
        <v>1037.3830985915492</v>
      </c>
      <c r="AU8" s="15">
        <f t="shared" si="8"/>
        <v>1027.6362028301887</v>
      </c>
      <c r="AV8" s="15">
        <f t="shared" si="9"/>
        <v>1018.0381795968234</v>
      </c>
      <c r="AW8" s="15">
        <f t="shared" si="10"/>
        <v>1004.8483211115399</v>
      </c>
      <c r="AX8" s="15">
        <f t="shared" si="11"/>
        <v>1003.5026014568158</v>
      </c>
      <c r="AY8" s="15">
        <f t="shared" si="12"/>
        <v>983</v>
      </c>
      <c r="AZ8" s="15">
        <f t="shared" si="13"/>
        <v>954.79347826086973</v>
      </c>
      <c r="BA8" s="15">
        <f t="shared" si="14"/>
        <v>954.55421686746979</v>
      </c>
      <c r="BB8" s="15">
        <f t="shared" si="15"/>
        <v>934.05249679897588</v>
      </c>
      <c r="BC8" s="15">
        <f t="shared" si="16"/>
        <v>923.85714285714289</v>
      </c>
      <c r="BD8" s="15">
        <f t="shared" si="17"/>
        <v>881.99167437557833</v>
      </c>
      <c r="BE8" s="12" t="s">
        <v>47</v>
      </c>
      <c r="BF8" s="19" t="e">
        <f>VLOOKUP(B8,prot!A:I,9,FALSE)</f>
        <v>#N/A</v>
      </c>
      <c r="BG8" s="9" t="b">
        <f t="shared" si="18"/>
        <v>1</v>
      </c>
      <c r="BH8" s="8">
        <f t="shared" si="19"/>
        <v>0</v>
      </c>
    </row>
    <row r="9" spans="1:61" ht="13.5" customHeight="1">
      <c r="A9" s="6">
        <v>5</v>
      </c>
      <c r="B9" s="4" t="s">
        <v>51</v>
      </c>
      <c r="C9" s="54">
        <v>1977</v>
      </c>
      <c r="D9" s="18" t="s">
        <v>68</v>
      </c>
      <c r="E9" s="18" t="s">
        <v>68</v>
      </c>
      <c r="F9" s="38" t="s">
        <v>68</v>
      </c>
      <c r="G9" s="38" t="s">
        <v>68</v>
      </c>
      <c r="H9" s="18" t="s">
        <v>68</v>
      </c>
      <c r="I9" s="18" t="s">
        <v>68</v>
      </c>
      <c r="J9" s="18" t="s">
        <v>68</v>
      </c>
      <c r="K9" s="18" t="s">
        <v>68</v>
      </c>
      <c r="L9" s="18">
        <v>988.47305389221549</v>
      </c>
      <c r="M9" s="18">
        <v>875.29100529100526</v>
      </c>
      <c r="N9" s="18"/>
      <c r="O9" s="18">
        <v>862.26932668329164</v>
      </c>
      <c r="P9" s="18">
        <v>956.68392204628481</v>
      </c>
      <c r="Q9" s="18">
        <v>1019.0406705991927</v>
      </c>
      <c r="R9" s="18">
        <v>958.93887362637372</v>
      </c>
      <c r="S9" s="18">
        <v>1029.5</v>
      </c>
      <c r="T9" s="18">
        <v>917.59515570934252</v>
      </c>
      <c r="U9" s="18">
        <v>890.2476780185757</v>
      </c>
      <c r="V9" s="18">
        <v>1025.3364913426985</v>
      </c>
      <c r="W9" s="18">
        <v>1065</v>
      </c>
      <c r="X9" s="18">
        <v>898.14565483476122</v>
      </c>
      <c r="Y9" s="18">
        <v>913.08379888268166</v>
      </c>
      <c r="Z9" s="18">
        <v>982.62860269974476</v>
      </c>
      <c r="AA9" s="18">
        <v>1017.1706586826347</v>
      </c>
      <c r="AB9" s="18">
        <v>904.41889632107018</v>
      </c>
      <c r="AC9" s="18">
        <v>1052.2951244813278</v>
      </c>
      <c r="AD9" s="18">
        <v>1025.4105392156862</v>
      </c>
      <c r="AE9" s="18">
        <v>805.0106883283454</v>
      </c>
      <c r="AF9" s="18">
        <v>808.04179233089189</v>
      </c>
      <c r="AG9" s="18">
        <v>915</v>
      </c>
      <c r="AH9" s="18">
        <v>991.02999210734004</v>
      </c>
      <c r="AI9" s="18">
        <v>0</v>
      </c>
      <c r="AJ9" s="18">
        <v>835.84602125825916</v>
      </c>
      <c r="AK9" s="18">
        <f>SUM(D9:AJ9)</f>
        <v>21736.457946351722</v>
      </c>
      <c r="AL9" s="28">
        <f>SUMIF(AN9:BD9,"&gt;0")</f>
        <v>16659.751434441354</v>
      </c>
      <c r="AM9" s="21" t="str">
        <f t="shared" si="0"/>
        <v/>
      </c>
      <c r="AN9" s="15">
        <f t="shared" si="1"/>
        <v>1065</v>
      </c>
      <c r="AO9" s="15">
        <f t="shared" si="2"/>
        <v>1052.2951244813278</v>
      </c>
      <c r="AP9" s="15">
        <f t="shared" si="3"/>
        <v>1029.5</v>
      </c>
      <c r="AQ9" s="15">
        <f t="shared" si="4"/>
        <v>1025.4105392156862</v>
      </c>
      <c r="AR9" s="15">
        <f t="shared" si="5"/>
        <v>1025.3364913426985</v>
      </c>
      <c r="AS9" s="15">
        <f t="shared" si="6"/>
        <v>1019.0406705991927</v>
      </c>
      <c r="AT9" s="15">
        <f t="shared" si="7"/>
        <v>1017.1706586826347</v>
      </c>
      <c r="AU9" s="15">
        <f t="shared" si="8"/>
        <v>991.02999210734004</v>
      </c>
      <c r="AV9" s="15">
        <f t="shared" si="9"/>
        <v>988.47305389221549</v>
      </c>
      <c r="AW9" s="15">
        <f t="shared" si="10"/>
        <v>982.62860269974476</v>
      </c>
      <c r="AX9" s="15">
        <f t="shared" si="11"/>
        <v>958.93887362637372</v>
      </c>
      <c r="AY9" s="15">
        <f t="shared" si="12"/>
        <v>956.68392204628481</v>
      </c>
      <c r="AZ9" s="15">
        <f t="shared" si="13"/>
        <v>917.59515570934252</v>
      </c>
      <c r="BA9" s="15">
        <f t="shared" si="14"/>
        <v>915</v>
      </c>
      <c r="BB9" s="15">
        <f t="shared" si="15"/>
        <v>913.08379888268166</v>
      </c>
      <c r="BC9" s="15">
        <f t="shared" si="16"/>
        <v>904.41889632107018</v>
      </c>
      <c r="BD9" s="15">
        <f t="shared" si="17"/>
        <v>898.14565483476122</v>
      </c>
      <c r="BE9" s="12" t="s">
        <v>47</v>
      </c>
      <c r="BF9" s="19" t="e">
        <f>VLOOKUP(B9,prot!A:I,9,FALSE)</f>
        <v>#N/A</v>
      </c>
      <c r="BG9" s="9" t="b">
        <f t="shared" si="18"/>
        <v>1</v>
      </c>
      <c r="BH9" s="8">
        <f t="shared" si="19"/>
        <v>0</v>
      </c>
    </row>
    <row r="10" spans="1:61" ht="13.5" customHeight="1">
      <c r="A10" s="6">
        <v>6</v>
      </c>
      <c r="B10" s="4" t="s">
        <v>58</v>
      </c>
      <c r="C10" s="54">
        <v>1977</v>
      </c>
      <c r="D10" s="18">
        <v>768.13336357450669</v>
      </c>
      <c r="E10" s="18">
        <v>691.82896379525607</v>
      </c>
      <c r="F10" s="38">
        <v>938.01131658846236</v>
      </c>
      <c r="G10" s="38">
        <v>1065</v>
      </c>
      <c r="H10" s="18" t="s">
        <v>68</v>
      </c>
      <c r="I10" s="18">
        <v>875.68948891031812</v>
      </c>
      <c r="J10" s="18" t="s">
        <v>68</v>
      </c>
      <c r="K10" s="18" t="s">
        <v>68</v>
      </c>
      <c r="L10" s="18">
        <v>970.39516655780551</v>
      </c>
      <c r="M10" s="18">
        <v>1025.3925619834711</v>
      </c>
      <c r="N10" s="18"/>
      <c r="O10" s="18">
        <v>828.85337594886141</v>
      </c>
      <c r="P10" s="18">
        <v>961.36780905752755</v>
      </c>
      <c r="Q10" s="18" t="s">
        <v>68</v>
      </c>
      <c r="R10" s="18">
        <v>793.7549744172826</v>
      </c>
      <c r="S10" s="18">
        <v>930.27108433734929</v>
      </c>
      <c r="T10" s="18">
        <v>1063.492569002123</v>
      </c>
      <c r="U10" s="18">
        <v>853.77078384798085</v>
      </c>
      <c r="V10" s="18" t="s">
        <v>68</v>
      </c>
      <c r="W10" s="18" t="s">
        <v>68</v>
      </c>
      <c r="X10" s="18" t="s">
        <v>68</v>
      </c>
      <c r="Y10" s="18" t="s">
        <v>68</v>
      </c>
      <c r="Z10" s="18" t="s">
        <v>68</v>
      </c>
      <c r="AA10" s="18">
        <v>749.25803402646511</v>
      </c>
      <c r="AB10" s="18">
        <v>875.38575667655778</v>
      </c>
      <c r="AC10" s="18">
        <v>838.35743801652893</v>
      </c>
      <c r="AD10" s="18">
        <v>970.6902552204175</v>
      </c>
      <c r="AE10" s="18" t="s">
        <v>68</v>
      </c>
      <c r="AF10" s="18">
        <v>828.38560070671383</v>
      </c>
      <c r="AG10" s="18">
        <v>992</v>
      </c>
      <c r="AH10" s="18">
        <v>956.30997715156104</v>
      </c>
      <c r="AI10" s="18">
        <v>803</v>
      </c>
      <c r="AJ10" s="18">
        <v>888.69273060476473</v>
      </c>
      <c r="AK10" s="18">
        <f>SUM(D10:AJ10)</f>
        <v>19668.041250423954</v>
      </c>
      <c r="AL10" s="28">
        <f>SUMIF(AN10:BD10,"&gt;0")</f>
        <v>15862.065914610443</v>
      </c>
      <c r="AM10" s="21" t="str">
        <f t="shared" si="0"/>
        <v/>
      </c>
      <c r="AN10" s="15">
        <f t="shared" si="1"/>
        <v>1065</v>
      </c>
      <c r="AO10" s="15">
        <f t="shared" si="2"/>
        <v>1063.492569002123</v>
      </c>
      <c r="AP10" s="15">
        <f t="shared" si="3"/>
        <v>1025.3925619834711</v>
      </c>
      <c r="AQ10" s="15">
        <f t="shared" si="4"/>
        <v>992</v>
      </c>
      <c r="AR10" s="15">
        <f t="shared" si="5"/>
        <v>970.6902552204175</v>
      </c>
      <c r="AS10" s="15">
        <f t="shared" si="6"/>
        <v>970.39516655780551</v>
      </c>
      <c r="AT10" s="15">
        <f t="shared" si="7"/>
        <v>961.36780905752755</v>
      </c>
      <c r="AU10" s="15">
        <f t="shared" si="8"/>
        <v>956.30997715156104</v>
      </c>
      <c r="AV10" s="15">
        <f t="shared" si="9"/>
        <v>938.01131658846236</v>
      </c>
      <c r="AW10" s="15">
        <f t="shared" si="10"/>
        <v>930.27108433734929</v>
      </c>
      <c r="AX10" s="15">
        <f t="shared" si="11"/>
        <v>888.69273060476473</v>
      </c>
      <c r="AY10" s="15">
        <f t="shared" si="12"/>
        <v>875.68948891031812</v>
      </c>
      <c r="AZ10" s="15">
        <f t="shared" si="13"/>
        <v>875.38575667655778</v>
      </c>
      <c r="BA10" s="15">
        <f t="shared" si="14"/>
        <v>853.77078384798085</v>
      </c>
      <c r="BB10" s="15">
        <f t="shared" si="15"/>
        <v>838.35743801652893</v>
      </c>
      <c r="BC10" s="15">
        <f t="shared" si="16"/>
        <v>828.85337594886141</v>
      </c>
      <c r="BD10" s="15">
        <f t="shared" si="17"/>
        <v>828.38560070671383</v>
      </c>
      <c r="BE10" s="12" t="s">
        <v>47</v>
      </c>
      <c r="BF10" s="19" t="e">
        <f>VLOOKUP(B10,prot!A:I,9,FALSE)</f>
        <v>#N/A</v>
      </c>
      <c r="BG10" s="9" t="b">
        <f t="shared" si="18"/>
        <v>1</v>
      </c>
      <c r="BH10" s="8">
        <f t="shared" si="19"/>
        <v>0</v>
      </c>
    </row>
    <row r="11" spans="1:61" ht="13.5" customHeight="1">
      <c r="A11" s="6">
        <v>7</v>
      </c>
      <c r="B11" s="4" t="s">
        <v>55</v>
      </c>
      <c r="C11" s="54">
        <v>1972</v>
      </c>
      <c r="D11" s="18" t="s">
        <v>68</v>
      </c>
      <c r="E11" s="18" t="s">
        <v>68</v>
      </c>
      <c r="F11" s="38" t="s">
        <v>68</v>
      </c>
      <c r="G11" s="38" t="s">
        <v>68</v>
      </c>
      <c r="H11" s="18" t="s">
        <v>68</v>
      </c>
      <c r="I11" s="18" t="s">
        <v>68</v>
      </c>
      <c r="J11" s="18" t="s">
        <v>68</v>
      </c>
      <c r="K11" s="18" t="s">
        <v>68</v>
      </c>
      <c r="L11" s="18">
        <v>896.9598136284219</v>
      </c>
      <c r="M11" s="18">
        <v>926.54479963980202</v>
      </c>
      <c r="N11" s="18"/>
      <c r="O11" s="18">
        <v>814.92686623721113</v>
      </c>
      <c r="P11" s="18">
        <v>954.5134818288393</v>
      </c>
      <c r="Q11" s="18">
        <v>841.37685459940667</v>
      </c>
      <c r="R11" s="18">
        <v>928.37973059653643</v>
      </c>
      <c r="S11" s="18" t="s">
        <v>68</v>
      </c>
      <c r="T11" s="18">
        <v>873.50130841121495</v>
      </c>
      <c r="U11" s="18">
        <v>822.97073440088354</v>
      </c>
      <c r="V11" s="18" t="s">
        <v>68</v>
      </c>
      <c r="W11" s="18" t="s">
        <v>68</v>
      </c>
      <c r="X11" s="18" t="s">
        <v>68</v>
      </c>
      <c r="Y11" s="18">
        <v>794.43826195686165</v>
      </c>
      <c r="Z11" s="18" t="s">
        <v>68</v>
      </c>
      <c r="AA11" s="18">
        <v>715.80487804878067</v>
      </c>
      <c r="AB11" s="18" t="s">
        <v>68</v>
      </c>
      <c r="AC11" s="18" t="s">
        <v>68</v>
      </c>
      <c r="AD11" s="18">
        <v>934.00143575017955</v>
      </c>
      <c r="AE11" s="18">
        <v>787.36264622831777</v>
      </c>
      <c r="AF11" s="18">
        <v>868.69705093833795</v>
      </c>
      <c r="AG11" s="18">
        <v>950</v>
      </c>
      <c r="AH11" s="18">
        <v>908.949720670391</v>
      </c>
      <c r="AI11" s="18">
        <v>837</v>
      </c>
      <c r="AJ11" s="18">
        <v>838.04612392331194</v>
      </c>
      <c r="AK11" s="18">
        <f>SUM(D11:AJ11)</f>
        <v>14693.473706858495</v>
      </c>
      <c r="AL11" s="28">
        <f>SUMIF(AN11:BD11,"&gt;0")</f>
        <v>14693.473706858496</v>
      </c>
      <c r="AM11" s="21" t="str">
        <f t="shared" si="0"/>
        <v/>
      </c>
      <c r="AN11" s="15">
        <f t="shared" si="1"/>
        <v>954.5134818288393</v>
      </c>
      <c r="AO11" s="15">
        <f t="shared" si="2"/>
        <v>950</v>
      </c>
      <c r="AP11" s="15">
        <f t="shared" si="3"/>
        <v>934.00143575017955</v>
      </c>
      <c r="AQ11" s="15">
        <f t="shared" si="4"/>
        <v>928.37973059653643</v>
      </c>
      <c r="AR11" s="15">
        <f t="shared" si="5"/>
        <v>926.54479963980202</v>
      </c>
      <c r="AS11" s="15">
        <f t="shared" si="6"/>
        <v>908.949720670391</v>
      </c>
      <c r="AT11" s="15">
        <f t="shared" si="7"/>
        <v>896.9598136284219</v>
      </c>
      <c r="AU11" s="15">
        <f t="shared" si="8"/>
        <v>873.50130841121495</v>
      </c>
      <c r="AV11" s="15">
        <f t="shared" si="9"/>
        <v>868.69705093833795</v>
      </c>
      <c r="AW11" s="15">
        <f t="shared" si="10"/>
        <v>841.37685459940667</v>
      </c>
      <c r="AX11" s="15">
        <f t="shared" si="11"/>
        <v>838.04612392331194</v>
      </c>
      <c r="AY11" s="15">
        <f t="shared" si="12"/>
        <v>837</v>
      </c>
      <c r="AZ11" s="15">
        <f t="shared" si="13"/>
        <v>822.97073440088354</v>
      </c>
      <c r="BA11" s="15">
        <f t="shared" si="14"/>
        <v>814.92686623721113</v>
      </c>
      <c r="BB11" s="15">
        <f t="shared" si="15"/>
        <v>794.43826195686165</v>
      </c>
      <c r="BC11" s="15">
        <f t="shared" si="16"/>
        <v>787.36264622831777</v>
      </c>
      <c r="BD11" s="15">
        <f t="shared" si="17"/>
        <v>715.80487804878067</v>
      </c>
      <c r="BE11" s="12" t="s">
        <v>47</v>
      </c>
      <c r="BF11" s="19" t="e">
        <f>VLOOKUP(B11,prot!A:I,9,FALSE)</f>
        <v>#N/A</v>
      </c>
      <c r="BG11" s="9" t="b">
        <f t="shared" si="18"/>
        <v>1</v>
      </c>
      <c r="BH11" s="8">
        <f t="shared" si="19"/>
        <v>0</v>
      </c>
    </row>
    <row r="12" spans="1:61" ht="14.25" customHeight="1">
      <c r="A12" s="6">
        <v>8</v>
      </c>
      <c r="B12" s="1" t="s">
        <v>110</v>
      </c>
      <c r="C12" s="55">
        <v>1970</v>
      </c>
      <c r="D12" s="18" t="s">
        <v>68</v>
      </c>
      <c r="E12" s="18" t="s">
        <v>68</v>
      </c>
      <c r="F12" s="38" t="s">
        <v>68</v>
      </c>
      <c r="G12" s="38" t="s">
        <v>68</v>
      </c>
      <c r="H12" s="18" t="s">
        <v>68</v>
      </c>
      <c r="I12" s="18">
        <v>525.17401646843552</v>
      </c>
      <c r="J12" s="18" t="s">
        <v>68</v>
      </c>
      <c r="K12" s="18" t="s">
        <v>68</v>
      </c>
      <c r="L12" s="18">
        <v>717.31897341888191</v>
      </c>
      <c r="M12" s="18">
        <v>817.59499609069599</v>
      </c>
      <c r="N12" s="18"/>
      <c r="O12" s="18">
        <v>703.46186031541686</v>
      </c>
      <c r="P12" s="18">
        <v>816.25154130702833</v>
      </c>
      <c r="Q12" s="18" t="s">
        <v>68</v>
      </c>
      <c r="R12" s="18">
        <v>728.18910891089115</v>
      </c>
      <c r="S12" s="18">
        <v>766.6020942408378</v>
      </c>
      <c r="T12" s="18" t="s">
        <v>68</v>
      </c>
      <c r="U12" s="18">
        <v>557.28476821192066</v>
      </c>
      <c r="V12" s="18">
        <v>742.70754716981151</v>
      </c>
      <c r="W12" s="18">
        <v>753.81207083483923</v>
      </c>
      <c r="X12" s="18">
        <v>693.01479157328572</v>
      </c>
      <c r="Y12" s="18">
        <v>642.57843015300432</v>
      </c>
      <c r="Z12" s="18">
        <v>789.96046770601333</v>
      </c>
      <c r="AA12" s="18">
        <v>847.28643895840412</v>
      </c>
      <c r="AB12" s="18">
        <v>700.70383275261327</v>
      </c>
      <c r="AC12" s="18">
        <v>881.40618556701065</v>
      </c>
      <c r="AD12" s="18">
        <v>684.40838509316779</v>
      </c>
      <c r="AE12" s="18">
        <v>650.17895771878068</v>
      </c>
      <c r="AF12" s="18">
        <v>663.03422818791967</v>
      </c>
      <c r="AG12" s="18">
        <v>655</v>
      </c>
      <c r="AH12" s="18" t="s">
        <v>68</v>
      </c>
      <c r="AI12" s="18">
        <v>725</v>
      </c>
      <c r="AJ12" s="18">
        <v>826.22749326145549</v>
      </c>
      <c r="AK12" s="18">
        <f>SUM(D12:AJ12)</f>
        <v>15887.196187940415</v>
      </c>
      <c r="AL12" s="28">
        <f>SUMIF(AN12:BD12,"&gt;0")</f>
        <v>12856.980015388273</v>
      </c>
      <c r="AM12" s="21" t="str">
        <f t="shared" si="0"/>
        <v/>
      </c>
      <c r="AN12" s="15">
        <f t="shared" si="1"/>
        <v>881.40618556701065</v>
      </c>
      <c r="AO12" s="15">
        <f t="shared" si="2"/>
        <v>847.28643895840412</v>
      </c>
      <c r="AP12" s="15">
        <f t="shared" si="3"/>
        <v>826.22749326145549</v>
      </c>
      <c r="AQ12" s="15">
        <f t="shared" si="4"/>
        <v>817.59499609069599</v>
      </c>
      <c r="AR12" s="15">
        <f t="shared" si="5"/>
        <v>816.25154130702833</v>
      </c>
      <c r="AS12" s="15">
        <f t="shared" si="6"/>
        <v>789.96046770601333</v>
      </c>
      <c r="AT12" s="15">
        <f t="shared" si="7"/>
        <v>766.6020942408378</v>
      </c>
      <c r="AU12" s="15">
        <f t="shared" si="8"/>
        <v>753.81207083483923</v>
      </c>
      <c r="AV12" s="15">
        <f t="shared" si="9"/>
        <v>742.70754716981151</v>
      </c>
      <c r="AW12" s="15">
        <f t="shared" si="10"/>
        <v>728.18910891089115</v>
      </c>
      <c r="AX12" s="15">
        <f t="shared" si="11"/>
        <v>725</v>
      </c>
      <c r="AY12" s="15">
        <f t="shared" si="12"/>
        <v>717.31897341888191</v>
      </c>
      <c r="AZ12" s="15">
        <f t="shared" si="13"/>
        <v>703.46186031541686</v>
      </c>
      <c r="BA12" s="15">
        <f t="shared" si="14"/>
        <v>700.70383275261327</v>
      </c>
      <c r="BB12" s="15">
        <f t="shared" si="15"/>
        <v>693.01479157328572</v>
      </c>
      <c r="BC12" s="15">
        <f t="shared" si="16"/>
        <v>684.40838509316779</v>
      </c>
      <c r="BD12" s="15">
        <f t="shared" si="17"/>
        <v>663.03422818791967</v>
      </c>
      <c r="BE12" s="12" t="s">
        <v>47</v>
      </c>
      <c r="BF12" s="19" t="e">
        <f>VLOOKUP(B12,prot!A:I,9,FALSE)</f>
        <v>#N/A</v>
      </c>
      <c r="BG12" s="9" t="b">
        <f t="shared" si="18"/>
        <v>1</v>
      </c>
      <c r="BH12" s="8">
        <f t="shared" si="19"/>
        <v>0</v>
      </c>
    </row>
    <row r="13" spans="1:61" ht="13.5" customHeight="1">
      <c r="A13" s="6">
        <v>9</v>
      </c>
      <c r="B13" s="4" t="s">
        <v>91</v>
      </c>
      <c r="C13" s="55">
        <v>1974</v>
      </c>
      <c r="D13" s="18" t="s">
        <v>68</v>
      </c>
      <c r="E13" s="18" t="s">
        <v>68</v>
      </c>
      <c r="F13" s="38" t="s">
        <v>68</v>
      </c>
      <c r="G13" s="38" t="s">
        <v>68</v>
      </c>
      <c r="H13" s="18" t="s">
        <v>68</v>
      </c>
      <c r="I13" s="18" t="s">
        <v>68</v>
      </c>
      <c r="J13" s="18" t="s">
        <v>68</v>
      </c>
      <c r="K13" s="18" t="s">
        <v>68</v>
      </c>
      <c r="L13" s="18">
        <v>933.43173431734317</v>
      </c>
      <c r="M13" s="18">
        <v>992.18786692759318</v>
      </c>
      <c r="N13" s="18"/>
      <c r="O13" s="18">
        <v>793.19760479041918</v>
      </c>
      <c r="P13" s="18">
        <v>898.2927511894768</v>
      </c>
      <c r="Q13" s="18">
        <v>1032.7120418848167</v>
      </c>
      <c r="R13" s="18">
        <v>798.78738099682676</v>
      </c>
      <c r="S13" s="18">
        <v>874.82439926062852</v>
      </c>
      <c r="T13" s="18">
        <v>935.5076173065205</v>
      </c>
      <c r="U13" s="18" t="s">
        <v>68</v>
      </c>
      <c r="V13" s="18" t="s">
        <v>68</v>
      </c>
      <c r="W13" s="18" t="s">
        <v>68</v>
      </c>
      <c r="X13" s="18" t="s">
        <v>68</v>
      </c>
      <c r="Y13" s="18" t="s">
        <v>68</v>
      </c>
      <c r="Z13" s="18" t="s">
        <v>68</v>
      </c>
      <c r="AA13" s="18">
        <v>924.46879756468832</v>
      </c>
      <c r="AB13" s="18">
        <v>751.0502945174444</v>
      </c>
      <c r="AC13" s="18">
        <v>843.22213181448342</v>
      </c>
      <c r="AD13" s="18">
        <v>852.24858757062157</v>
      </c>
      <c r="AE13" s="18" t="s">
        <v>68</v>
      </c>
      <c r="AF13" s="18">
        <v>750.7711598746082</v>
      </c>
      <c r="AG13" s="18"/>
      <c r="AH13" s="18" t="s">
        <v>68</v>
      </c>
      <c r="AI13" s="18">
        <v>0</v>
      </c>
      <c r="AJ13" s="18" t="s">
        <v>68</v>
      </c>
      <c r="AK13" s="18">
        <f>SUM(D13:AJ13)</f>
        <v>11380.702368015473</v>
      </c>
      <c r="AL13" s="28">
        <f>SUMIF(AN13:BD13,"&gt;0")</f>
        <v>11380.702368015471</v>
      </c>
      <c r="AM13" s="21" t="str">
        <f t="shared" si="0"/>
        <v/>
      </c>
      <c r="AN13" s="15">
        <f t="shared" si="1"/>
        <v>1032.7120418848167</v>
      </c>
      <c r="AO13" s="15">
        <f t="shared" si="2"/>
        <v>992.18786692759318</v>
      </c>
      <c r="AP13" s="15">
        <f t="shared" si="3"/>
        <v>935.5076173065205</v>
      </c>
      <c r="AQ13" s="15">
        <f t="shared" si="4"/>
        <v>933.43173431734317</v>
      </c>
      <c r="AR13" s="15">
        <f t="shared" si="5"/>
        <v>924.46879756468832</v>
      </c>
      <c r="AS13" s="15">
        <f t="shared" si="6"/>
        <v>898.2927511894768</v>
      </c>
      <c r="AT13" s="15">
        <f t="shared" si="7"/>
        <v>874.82439926062852</v>
      </c>
      <c r="AU13" s="15">
        <f t="shared" si="8"/>
        <v>852.24858757062157</v>
      </c>
      <c r="AV13" s="15">
        <f t="shared" si="9"/>
        <v>843.22213181448342</v>
      </c>
      <c r="AW13" s="15">
        <f t="shared" si="10"/>
        <v>798.78738099682676</v>
      </c>
      <c r="AX13" s="15">
        <f t="shared" si="11"/>
        <v>793.19760479041918</v>
      </c>
      <c r="AY13" s="15">
        <f t="shared" si="12"/>
        <v>751.0502945174444</v>
      </c>
      <c r="AZ13" s="15">
        <f t="shared" si="13"/>
        <v>750.7711598746082</v>
      </c>
      <c r="BA13" s="15">
        <f t="shared" si="14"/>
        <v>0</v>
      </c>
      <c r="BB13" s="15" t="e">
        <f t="shared" si="15"/>
        <v>#NUM!</v>
      </c>
      <c r="BC13" s="15" t="e">
        <f t="shared" si="16"/>
        <v>#NUM!</v>
      </c>
      <c r="BD13" s="15" t="e">
        <f t="shared" si="17"/>
        <v>#NUM!</v>
      </c>
      <c r="BE13" s="12" t="s">
        <v>47</v>
      </c>
      <c r="BF13" s="19" t="e">
        <f>VLOOKUP(B13,prot!A:I,9,FALSE)</f>
        <v>#N/A</v>
      </c>
      <c r="BG13" s="9" t="b">
        <f t="shared" si="18"/>
        <v>1</v>
      </c>
      <c r="BH13" s="8">
        <f t="shared" si="19"/>
        <v>0</v>
      </c>
    </row>
    <row r="14" spans="1:61" ht="13.5" customHeight="1">
      <c r="A14" s="6">
        <v>10</v>
      </c>
      <c r="B14" s="4" t="s">
        <v>83</v>
      </c>
      <c r="C14" s="54">
        <v>1977</v>
      </c>
      <c r="D14" s="18">
        <v>592.49475157452764</v>
      </c>
      <c r="E14" s="18" t="s">
        <v>68</v>
      </c>
      <c r="F14" s="38">
        <v>701</v>
      </c>
      <c r="G14" s="38">
        <v>785.13855709507891</v>
      </c>
      <c r="H14" s="18">
        <v>599.0625</v>
      </c>
      <c r="I14" s="18">
        <v>673.82389314865202</v>
      </c>
      <c r="J14" s="18">
        <v>633</v>
      </c>
      <c r="K14" s="18">
        <v>730</v>
      </c>
      <c r="L14" s="18">
        <v>614.67728589160129</v>
      </c>
      <c r="M14" s="18" t="s">
        <v>68</v>
      </c>
      <c r="N14" s="18"/>
      <c r="O14" s="18">
        <v>487.68688293370946</v>
      </c>
      <c r="P14" s="18">
        <v>610.04854368932035</v>
      </c>
      <c r="Q14" s="18" t="s">
        <v>68</v>
      </c>
      <c r="R14" s="18" t="s">
        <v>68</v>
      </c>
      <c r="S14" s="18">
        <v>663.71776504297986</v>
      </c>
      <c r="T14" s="18" t="s">
        <v>68</v>
      </c>
      <c r="U14" s="18">
        <v>641.85267857142856</v>
      </c>
      <c r="V14" s="18">
        <v>536.68861149110796</v>
      </c>
      <c r="W14" s="18">
        <v>565.82880823092319</v>
      </c>
      <c r="X14" s="18" t="s">
        <v>68</v>
      </c>
      <c r="Y14" s="18" t="s">
        <v>68</v>
      </c>
      <c r="Z14" s="18">
        <v>646.51584253480564</v>
      </c>
      <c r="AA14" s="18" t="s">
        <v>68</v>
      </c>
      <c r="AB14" s="18">
        <v>714.140625</v>
      </c>
      <c r="AC14" s="18" t="s">
        <v>68</v>
      </c>
      <c r="AD14" s="18" t="s">
        <v>68</v>
      </c>
      <c r="AE14" s="18">
        <v>494.07504591970604</v>
      </c>
      <c r="AF14" s="18">
        <v>631.57602289947806</v>
      </c>
      <c r="AG14" s="18"/>
      <c r="AH14" s="18">
        <v>755.49638989169659</v>
      </c>
      <c r="AI14" s="18">
        <v>0</v>
      </c>
      <c r="AJ14" s="18" t="s">
        <v>68</v>
      </c>
      <c r="AK14" s="18">
        <f>SUM(D14:AJ14)</f>
        <v>12076.824203915014</v>
      </c>
      <c r="AL14" s="28">
        <f>SUMIF(AN14:BD14,"&gt;0")</f>
        <v>11095.062275061598</v>
      </c>
      <c r="AM14" s="21" t="str">
        <f t="shared" si="0"/>
        <v/>
      </c>
      <c r="AN14" s="15">
        <f t="shared" si="1"/>
        <v>785.13855709507891</v>
      </c>
      <c r="AO14" s="15">
        <f t="shared" si="2"/>
        <v>755.49638989169659</v>
      </c>
      <c r="AP14" s="15">
        <f t="shared" si="3"/>
        <v>730</v>
      </c>
      <c r="AQ14" s="15">
        <f t="shared" si="4"/>
        <v>714.140625</v>
      </c>
      <c r="AR14" s="15">
        <f t="shared" si="5"/>
        <v>701</v>
      </c>
      <c r="AS14" s="15">
        <f t="shared" si="6"/>
        <v>673.82389314865202</v>
      </c>
      <c r="AT14" s="15">
        <f t="shared" si="7"/>
        <v>663.71776504297986</v>
      </c>
      <c r="AU14" s="15">
        <f t="shared" si="8"/>
        <v>646.51584253480564</v>
      </c>
      <c r="AV14" s="15">
        <f t="shared" si="9"/>
        <v>641.85267857142856</v>
      </c>
      <c r="AW14" s="15">
        <f t="shared" si="10"/>
        <v>633</v>
      </c>
      <c r="AX14" s="15">
        <f t="shared" si="11"/>
        <v>631.57602289947806</v>
      </c>
      <c r="AY14" s="15">
        <f t="shared" si="12"/>
        <v>614.67728589160129</v>
      </c>
      <c r="AZ14" s="15">
        <f t="shared" si="13"/>
        <v>610.04854368932035</v>
      </c>
      <c r="BA14" s="15">
        <f t="shared" si="14"/>
        <v>599.0625</v>
      </c>
      <c r="BB14" s="15">
        <f t="shared" si="15"/>
        <v>592.49475157452764</v>
      </c>
      <c r="BC14" s="15">
        <f t="shared" si="16"/>
        <v>565.82880823092319</v>
      </c>
      <c r="BD14" s="15">
        <f t="shared" si="17"/>
        <v>536.68861149110796</v>
      </c>
      <c r="BE14" s="12" t="s">
        <v>47</v>
      </c>
      <c r="BF14" s="19" t="e">
        <f>VLOOKUP(B14,prot!A:I,9,FALSE)</f>
        <v>#N/A</v>
      </c>
      <c r="BG14" s="9" t="b">
        <f t="shared" si="18"/>
        <v>1</v>
      </c>
      <c r="BH14" s="8">
        <f t="shared" si="19"/>
        <v>0</v>
      </c>
    </row>
    <row r="15" spans="1:61" ht="13.5" customHeight="1">
      <c r="A15" s="6">
        <v>11</v>
      </c>
      <c r="B15" s="4" t="s">
        <v>25</v>
      </c>
      <c r="C15" s="54">
        <v>1966</v>
      </c>
      <c r="D15" s="18" t="s">
        <v>68</v>
      </c>
      <c r="E15" s="18" t="s">
        <v>68</v>
      </c>
      <c r="F15" s="38" t="s">
        <v>68</v>
      </c>
      <c r="G15" s="38" t="s">
        <v>68</v>
      </c>
      <c r="H15" s="18" t="s">
        <v>68</v>
      </c>
      <c r="I15" s="18" t="s">
        <v>68</v>
      </c>
      <c r="J15" s="18" t="s">
        <v>68</v>
      </c>
      <c r="K15" s="18" t="s">
        <v>68</v>
      </c>
      <c r="L15" s="18">
        <v>1109.5071868583161</v>
      </c>
      <c r="M15" s="18">
        <v>1018.799623706491</v>
      </c>
      <c r="N15" s="18"/>
      <c r="O15" s="18" t="s">
        <v>68</v>
      </c>
      <c r="P15" s="18" t="s">
        <v>68</v>
      </c>
      <c r="Q15" s="18" t="s">
        <v>68</v>
      </c>
      <c r="R15" s="18" t="s">
        <v>68</v>
      </c>
      <c r="S15" s="18" t="s">
        <v>68</v>
      </c>
      <c r="T15" s="18">
        <v>1093.7838559039358</v>
      </c>
      <c r="U15" s="18">
        <v>819.59247648902829</v>
      </c>
      <c r="V15" s="18" t="s">
        <v>68</v>
      </c>
      <c r="W15" s="18" t="s">
        <v>68</v>
      </c>
      <c r="X15" s="18" t="s">
        <v>68</v>
      </c>
      <c r="Y15" s="18">
        <v>970.58200290275772</v>
      </c>
      <c r="Z15" s="18" t="s">
        <v>68</v>
      </c>
      <c r="AA15" s="18" t="s">
        <v>68</v>
      </c>
      <c r="AB15" s="18">
        <v>1050.3156333432216</v>
      </c>
      <c r="AC15" s="18">
        <v>1070.9288824383164</v>
      </c>
      <c r="AD15" s="18">
        <v>984.4838245866282</v>
      </c>
      <c r="AE15" s="18" t="s">
        <v>68</v>
      </c>
      <c r="AF15" s="18">
        <v>919.2641509433962</v>
      </c>
      <c r="AG15" s="18"/>
      <c r="AH15" s="18">
        <v>987.74188896899773</v>
      </c>
      <c r="AI15" s="18">
        <v>0</v>
      </c>
      <c r="AJ15" s="18">
        <v>1032.7208848405985</v>
      </c>
      <c r="AK15" s="18">
        <f>SUM(D15:AJ15)</f>
        <v>11057.720410981688</v>
      </c>
      <c r="AL15" s="28">
        <f>SUMIF(AN15:BD15,"&gt;0")</f>
        <v>11057.720410981688</v>
      </c>
      <c r="AM15" s="21" t="str">
        <f t="shared" si="0"/>
        <v/>
      </c>
      <c r="AN15" s="15">
        <f t="shared" si="1"/>
        <v>1109.5071868583161</v>
      </c>
      <c r="AO15" s="15">
        <f t="shared" si="2"/>
        <v>1093.7838559039358</v>
      </c>
      <c r="AP15" s="15">
        <f t="shared" si="3"/>
        <v>1070.9288824383164</v>
      </c>
      <c r="AQ15" s="15">
        <f t="shared" si="4"/>
        <v>1050.3156333432216</v>
      </c>
      <c r="AR15" s="15">
        <f t="shared" si="5"/>
        <v>1032.7208848405985</v>
      </c>
      <c r="AS15" s="15">
        <f t="shared" si="6"/>
        <v>1018.799623706491</v>
      </c>
      <c r="AT15" s="15">
        <f t="shared" si="7"/>
        <v>987.74188896899773</v>
      </c>
      <c r="AU15" s="15">
        <f t="shared" si="8"/>
        <v>984.4838245866282</v>
      </c>
      <c r="AV15" s="15">
        <f t="shared" si="9"/>
        <v>970.58200290275772</v>
      </c>
      <c r="AW15" s="15">
        <f t="shared" si="10"/>
        <v>919.2641509433962</v>
      </c>
      <c r="AX15" s="15">
        <f t="shared" si="11"/>
        <v>819.59247648902829</v>
      </c>
      <c r="AY15" s="15">
        <f t="shared" si="12"/>
        <v>0</v>
      </c>
      <c r="AZ15" s="15" t="e">
        <f t="shared" si="13"/>
        <v>#NUM!</v>
      </c>
      <c r="BA15" s="15" t="e">
        <f t="shared" si="14"/>
        <v>#NUM!</v>
      </c>
      <c r="BB15" s="15" t="e">
        <f t="shared" si="15"/>
        <v>#NUM!</v>
      </c>
      <c r="BC15" s="15" t="e">
        <f t="shared" si="16"/>
        <v>#NUM!</v>
      </c>
      <c r="BD15" s="15" t="e">
        <f t="shared" si="17"/>
        <v>#NUM!</v>
      </c>
      <c r="BE15" s="12" t="s">
        <v>47</v>
      </c>
      <c r="BF15" s="19" t="e">
        <f>VLOOKUP(B15,prot!A:I,9,FALSE)</f>
        <v>#N/A</v>
      </c>
      <c r="BG15" s="9" t="b">
        <f t="shared" si="18"/>
        <v>1</v>
      </c>
      <c r="BH15" s="8">
        <f t="shared" si="19"/>
        <v>0</v>
      </c>
      <c r="BI15" s="31"/>
    </row>
    <row r="16" spans="1:61" ht="13.5" customHeight="1">
      <c r="A16" s="6">
        <v>12</v>
      </c>
      <c r="B16" s="1" t="s">
        <v>74</v>
      </c>
      <c r="C16" s="54">
        <v>1979</v>
      </c>
      <c r="D16" s="18">
        <v>830.56163021868781</v>
      </c>
      <c r="E16" s="18">
        <v>775.33601134215507</v>
      </c>
      <c r="F16" s="38" t="s">
        <v>68</v>
      </c>
      <c r="G16" s="38" t="s">
        <v>68</v>
      </c>
      <c r="H16" s="18">
        <v>861.00127011007623</v>
      </c>
      <c r="I16" s="18" t="s">
        <v>68</v>
      </c>
      <c r="J16" s="18" t="s">
        <v>68</v>
      </c>
      <c r="K16" s="18" t="s">
        <v>68</v>
      </c>
      <c r="L16" s="18" t="s">
        <v>68</v>
      </c>
      <c r="M16" s="18" t="s">
        <v>68</v>
      </c>
      <c r="N16" s="18"/>
      <c r="O16" s="18">
        <v>745.57465404224331</v>
      </c>
      <c r="P16" s="18">
        <v>830.32940546331008</v>
      </c>
      <c r="Q16" s="18" t="s">
        <v>68</v>
      </c>
      <c r="R16" s="18">
        <v>917.75821492007105</v>
      </c>
      <c r="S16" s="18">
        <v>627.42680695333945</v>
      </c>
      <c r="T16" s="18">
        <v>1045.5659224441831</v>
      </c>
      <c r="U16" s="18">
        <v>767.77597402597405</v>
      </c>
      <c r="V16" s="18" t="s">
        <v>68</v>
      </c>
      <c r="W16" s="18" t="s">
        <v>68</v>
      </c>
      <c r="X16" s="18" t="s">
        <v>68</v>
      </c>
      <c r="Y16" s="18" t="s">
        <v>68</v>
      </c>
      <c r="Z16" s="18" t="s">
        <v>68</v>
      </c>
      <c r="AA16" s="18">
        <v>912.1193159735717</v>
      </c>
      <c r="AB16" s="18" t="s">
        <v>68</v>
      </c>
      <c r="AC16" s="18" t="s">
        <v>68</v>
      </c>
      <c r="AD16" s="18">
        <v>1001.7011726647795</v>
      </c>
      <c r="AE16" s="18" t="s">
        <v>68</v>
      </c>
      <c r="AF16" s="18">
        <v>680.07018188498989</v>
      </c>
      <c r="AG16" s="18"/>
      <c r="AH16" s="18">
        <v>888.2645161290319</v>
      </c>
      <c r="AI16" s="18">
        <v>0</v>
      </c>
      <c r="AJ16" s="18" t="s">
        <v>68</v>
      </c>
      <c r="AK16" s="18">
        <f>SUM(D16:AJ16)</f>
        <v>10883.485076172414</v>
      </c>
      <c r="AL16" s="28">
        <f>SUMIF(AN16:BD16,"&gt;0")</f>
        <v>10883.485076172414</v>
      </c>
      <c r="AM16" s="21" t="str">
        <f t="shared" si="0"/>
        <v/>
      </c>
      <c r="AN16" s="15">
        <f t="shared" si="1"/>
        <v>1045.5659224441831</v>
      </c>
      <c r="AO16" s="15">
        <f t="shared" si="2"/>
        <v>1001.7011726647795</v>
      </c>
      <c r="AP16" s="15">
        <f t="shared" si="3"/>
        <v>917.75821492007105</v>
      </c>
      <c r="AQ16" s="15">
        <f t="shared" si="4"/>
        <v>912.1193159735717</v>
      </c>
      <c r="AR16" s="15">
        <f t="shared" si="5"/>
        <v>888.2645161290319</v>
      </c>
      <c r="AS16" s="15">
        <f t="shared" si="6"/>
        <v>861.00127011007623</v>
      </c>
      <c r="AT16" s="15">
        <f t="shared" si="7"/>
        <v>830.56163021868781</v>
      </c>
      <c r="AU16" s="15">
        <f t="shared" si="8"/>
        <v>830.32940546331008</v>
      </c>
      <c r="AV16" s="15">
        <f t="shared" si="9"/>
        <v>775.33601134215507</v>
      </c>
      <c r="AW16" s="15">
        <f t="shared" si="10"/>
        <v>767.77597402597405</v>
      </c>
      <c r="AX16" s="15">
        <f t="shared" si="11"/>
        <v>745.57465404224331</v>
      </c>
      <c r="AY16" s="15">
        <f t="shared" si="12"/>
        <v>680.07018188498989</v>
      </c>
      <c r="AZ16" s="15">
        <f t="shared" si="13"/>
        <v>627.42680695333945</v>
      </c>
      <c r="BA16" s="15">
        <f t="shared" si="14"/>
        <v>0</v>
      </c>
      <c r="BB16" s="15" t="e">
        <f t="shared" si="15"/>
        <v>#NUM!</v>
      </c>
      <c r="BC16" s="15" t="e">
        <f t="shared" si="16"/>
        <v>#NUM!</v>
      </c>
      <c r="BD16" s="15" t="e">
        <f t="shared" si="17"/>
        <v>#NUM!</v>
      </c>
      <c r="BE16" s="12" t="s">
        <v>47</v>
      </c>
      <c r="BF16" s="19" t="e">
        <f>VLOOKUP(B16,prot!A:I,9,FALSE)</f>
        <v>#N/A</v>
      </c>
      <c r="BG16" s="9" t="b">
        <f t="shared" si="18"/>
        <v>1</v>
      </c>
      <c r="BH16" s="8">
        <f t="shared" si="19"/>
        <v>0</v>
      </c>
    </row>
    <row r="17" spans="1:60" ht="13.5" customHeight="1">
      <c r="A17" s="6">
        <v>13</v>
      </c>
      <c r="B17" s="1" t="s">
        <v>81</v>
      </c>
      <c r="C17" s="54">
        <v>1985</v>
      </c>
      <c r="D17" s="18">
        <v>861.17929562433301</v>
      </c>
      <c r="E17" s="18">
        <v>758.0933014354066</v>
      </c>
      <c r="F17" s="38" t="s">
        <v>68</v>
      </c>
      <c r="G17" s="38" t="s">
        <v>68</v>
      </c>
      <c r="H17" s="18">
        <v>903.4153633854645</v>
      </c>
      <c r="I17" s="18">
        <v>971.69535928143694</v>
      </c>
      <c r="J17" s="18" t="s">
        <v>68</v>
      </c>
      <c r="K17" s="18" t="s">
        <v>68</v>
      </c>
      <c r="L17" s="18">
        <v>908.22642719692101</v>
      </c>
      <c r="M17" s="18" t="s">
        <v>68</v>
      </c>
      <c r="N17" s="18"/>
      <c r="O17" s="18">
        <v>986.14463840399003</v>
      </c>
      <c r="P17" s="18" t="s">
        <v>68</v>
      </c>
      <c r="Q17" s="18" t="s">
        <v>68</v>
      </c>
      <c r="R17" s="18" t="s">
        <v>68</v>
      </c>
      <c r="S17" s="18" t="s">
        <v>68</v>
      </c>
      <c r="T17" s="18">
        <v>701.01076847772867</v>
      </c>
      <c r="U17" s="18" t="s">
        <v>68</v>
      </c>
      <c r="V17" s="18" t="s">
        <v>68</v>
      </c>
      <c r="W17" s="18" t="s">
        <v>68</v>
      </c>
      <c r="X17" s="18" t="s">
        <v>68</v>
      </c>
      <c r="Y17" s="18" t="s">
        <v>68</v>
      </c>
      <c r="Z17" s="18" t="s">
        <v>68</v>
      </c>
      <c r="AA17" s="18" t="s">
        <v>68</v>
      </c>
      <c r="AB17" s="18">
        <v>892.29803808424697</v>
      </c>
      <c r="AC17" s="18" t="s">
        <v>68</v>
      </c>
      <c r="AD17" s="18" t="s">
        <v>68</v>
      </c>
      <c r="AE17" s="18" t="s">
        <v>68</v>
      </c>
      <c r="AF17" s="18" t="s">
        <v>68</v>
      </c>
      <c r="AG17" s="18"/>
      <c r="AH17" s="18">
        <v>947.49406175771935</v>
      </c>
      <c r="AI17" s="18">
        <v>830</v>
      </c>
      <c r="AJ17" s="18">
        <v>974.00070249385294</v>
      </c>
      <c r="AK17" s="18">
        <f>SUM(D17:AJ17)</f>
        <v>9733.5579561410996</v>
      </c>
      <c r="AL17" s="28">
        <f>SUMIF(AN17:BD17,"&gt;0")</f>
        <v>9733.5579561411014</v>
      </c>
      <c r="AM17" s="21" t="str">
        <f t="shared" si="0"/>
        <v/>
      </c>
      <c r="AN17" s="15">
        <f t="shared" si="1"/>
        <v>986.14463840399003</v>
      </c>
      <c r="AO17" s="15">
        <f t="shared" si="2"/>
        <v>974.00070249385294</v>
      </c>
      <c r="AP17" s="15">
        <f t="shared" si="3"/>
        <v>971.69535928143694</v>
      </c>
      <c r="AQ17" s="15">
        <f t="shared" si="4"/>
        <v>947.49406175771935</v>
      </c>
      <c r="AR17" s="15">
        <f t="shared" si="5"/>
        <v>908.22642719692101</v>
      </c>
      <c r="AS17" s="15">
        <f t="shared" si="6"/>
        <v>903.4153633854645</v>
      </c>
      <c r="AT17" s="15">
        <f t="shared" si="7"/>
        <v>892.29803808424697</v>
      </c>
      <c r="AU17" s="15">
        <f t="shared" si="8"/>
        <v>861.17929562433301</v>
      </c>
      <c r="AV17" s="15">
        <f t="shared" si="9"/>
        <v>830</v>
      </c>
      <c r="AW17" s="15">
        <f t="shared" si="10"/>
        <v>758.0933014354066</v>
      </c>
      <c r="AX17" s="15">
        <f t="shared" si="11"/>
        <v>701.01076847772867</v>
      </c>
      <c r="AY17" s="15" t="e">
        <f t="shared" si="12"/>
        <v>#NUM!</v>
      </c>
      <c r="AZ17" s="15" t="e">
        <f t="shared" si="13"/>
        <v>#NUM!</v>
      </c>
      <c r="BA17" s="15" t="e">
        <f t="shared" si="14"/>
        <v>#NUM!</v>
      </c>
      <c r="BB17" s="15" t="e">
        <f t="shared" si="15"/>
        <v>#NUM!</v>
      </c>
      <c r="BC17" s="15" t="e">
        <f t="shared" si="16"/>
        <v>#NUM!</v>
      </c>
      <c r="BD17" s="15" t="e">
        <f t="shared" si="17"/>
        <v>#NUM!</v>
      </c>
      <c r="BE17" s="12" t="s">
        <v>47</v>
      </c>
      <c r="BF17" s="19" t="e">
        <f>VLOOKUP(B17,prot!A:I,9,FALSE)</f>
        <v>#N/A</v>
      </c>
      <c r="BG17" s="9" t="b">
        <f t="shared" si="18"/>
        <v>1</v>
      </c>
      <c r="BH17" s="8">
        <f t="shared" si="19"/>
        <v>0</v>
      </c>
    </row>
    <row r="18" spans="1:60" ht="13.5" customHeight="1">
      <c r="A18" s="6">
        <v>14</v>
      </c>
      <c r="B18" s="4" t="s">
        <v>76</v>
      </c>
      <c r="C18" s="54">
        <v>1983</v>
      </c>
      <c r="D18" s="18">
        <v>1026</v>
      </c>
      <c r="E18" s="18">
        <v>1026</v>
      </c>
      <c r="F18" s="38" t="s">
        <v>68</v>
      </c>
      <c r="G18" s="38" t="s">
        <v>68</v>
      </c>
      <c r="H18" s="18">
        <v>1026</v>
      </c>
      <c r="I18" s="18" t="s">
        <v>68</v>
      </c>
      <c r="J18" s="18" t="s">
        <v>68</v>
      </c>
      <c r="K18" s="18" t="s">
        <v>68</v>
      </c>
      <c r="L18" s="18">
        <v>854.48955223880625</v>
      </c>
      <c r="M18" s="18">
        <v>846.59760956175307</v>
      </c>
      <c r="N18" s="18"/>
      <c r="O18" s="18" t="s">
        <v>68</v>
      </c>
      <c r="P18" s="18">
        <v>835.18211920529802</v>
      </c>
      <c r="Q18" s="18" t="s">
        <v>68</v>
      </c>
      <c r="R18" s="18">
        <v>815.03898202383368</v>
      </c>
      <c r="S18" s="18" t="s">
        <v>68</v>
      </c>
      <c r="T18" s="18" t="s">
        <v>68</v>
      </c>
      <c r="U18" s="18" t="s">
        <v>68</v>
      </c>
      <c r="V18" s="18" t="s">
        <v>68</v>
      </c>
      <c r="W18" s="18" t="s">
        <v>68</v>
      </c>
      <c r="X18" s="18" t="s">
        <v>68</v>
      </c>
      <c r="Y18" s="18" t="s">
        <v>68</v>
      </c>
      <c r="Z18" s="18" t="s">
        <v>68</v>
      </c>
      <c r="AA18" s="18" t="s">
        <v>68</v>
      </c>
      <c r="AB18" s="18">
        <v>695.48876529477195</v>
      </c>
      <c r="AC18" s="18" t="s">
        <v>68</v>
      </c>
      <c r="AD18" s="18">
        <v>989.07239263803683</v>
      </c>
      <c r="AE18" s="18" t="s">
        <v>68</v>
      </c>
      <c r="AF18" s="18" t="s">
        <v>68</v>
      </c>
      <c r="AG18" s="18"/>
      <c r="AH18" s="18">
        <v>767.06024096385534</v>
      </c>
      <c r="AI18" s="18">
        <v>0</v>
      </c>
      <c r="AJ18" s="18">
        <v>833.98750371913115</v>
      </c>
      <c r="AK18" s="18">
        <f>SUM(D18:AJ18)</f>
        <v>9714.9171656454855</v>
      </c>
      <c r="AL18" s="28">
        <f>SUMIF(AN18:BD18,"&gt;0")</f>
        <v>9714.9171656454873</v>
      </c>
      <c r="AM18" s="21" t="str">
        <f t="shared" si="0"/>
        <v/>
      </c>
      <c r="AN18" s="15">
        <f t="shared" si="1"/>
        <v>1026</v>
      </c>
      <c r="AO18" s="15">
        <f t="shared" si="2"/>
        <v>1026</v>
      </c>
      <c r="AP18" s="15">
        <f t="shared" si="3"/>
        <v>1026</v>
      </c>
      <c r="AQ18" s="15">
        <f t="shared" si="4"/>
        <v>989.07239263803683</v>
      </c>
      <c r="AR18" s="15">
        <f t="shared" si="5"/>
        <v>854.48955223880625</v>
      </c>
      <c r="AS18" s="15">
        <f t="shared" si="6"/>
        <v>846.59760956175307</v>
      </c>
      <c r="AT18" s="15">
        <f t="shared" si="7"/>
        <v>835.18211920529802</v>
      </c>
      <c r="AU18" s="15">
        <f t="shared" si="8"/>
        <v>833.98750371913115</v>
      </c>
      <c r="AV18" s="15">
        <f t="shared" si="9"/>
        <v>815.03898202383368</v>
      </c>
      <c r="AW18" s="15">
        <f t="shared" si="10"/>
        <v>767.06024096385534</v>
      </c>
      <c r="AX18" s="15">
        <f t="shared" si="11"/>
        <v>695.48876529477195</v>
      </c>
      <c r="AY18" s="15">
        <f t="shared" si="12"/>
        <v>0</v>
      </c>
      <c r="AZ18" s="15" t="e">
        <f t="shared" si="13"/>
        <v>#NUM!</v>
      </c>
      <c r="BA18" s="15" t="e">
        <f t="shared" si="14"/>
        <v>#NUM!</v>
      </c>
      <c r="BB18" s="15" t="e">
        <f t="shared" si="15"/>
        <v>#NUM!</v>
      </c>
      <c r="BC18" s="15" t="e">
        <f t="shared" si="16"/>
        <v>#NUM!</v>
      </c>
      <c r="BD18" s="15" t="e">
        <f t="shared" si="17"/>
        <v>#NUM!</v>
      </c>
      <c r="BE18" s="12" t="s">
        <v>47</v>
      </c>
      <c r="BF18" s="19" t="e">
        <f>VLOOKUP(B18,prot!A:I,9,FALSE)</f>
        <v>#N/A</v>
      </c>
      <c r="BG18" s="9" t="b">
        <f t="shared" si="18"/>
        <v>1</v>
      </c>
      <c r="BH18" s="8">
        <f t="shared" si="19"/>
        <v>0</v>
      </c>
    </row>
    <row r="19" spans="1:60" ht="13.5" customHeight="1">
      <c r="A19" s="6">
        <v>15</v>
      </c>
      <c r="B19" s="1" t="s">
        <v>44</v>
      </c>
      <c r="C19" s="54">
        <v>1970</v>
      </c>
      <c r="D19" s="18" t="s">
        <v>68</v>
      </c>
      <c r="E19" s="18" t="s">
        <v>68</v>
      </c>
      <c r="F19" s="38" t="s">
        <v>68</v>
      </c>
      <c r="G19" s="38" t="s">
        <v>68</v>
      </c>
      <c r="H19" s="18" t="s">
        <v>68</v>
      </c>
      <c r="I19" s="18" t="s">
        <v>68</v>
      </c>
      <c r="J19" s="18" t="s">
        <v>68</v>
      </c>
      <c r="K19" s="18" t="s">
        <v>68</v>
      </c>
      <c r="L19" s="18" t="s">
        <v>68</v>
      </c>
      <c r="M19" s="18" t="s">
        <v>68</v>
      </c>
      <c r="N19" s="18"/>
      <c r="O19" s="18">
        <v>684.30056355666875</v>
      </c>
      <c r="P19" s="18" t="s">
        <v>68</v>
      </c>
      <c r="Q19" s="18" t="s">
        <v>68</v>
      </c>
      <c r="R19" s="18">
        <v>896.73359073359075</v>
      </c>
      <c r="S19" s="18">
        <v>892.26691042047526</v>
      </c>
      <c r="T19" s="18" t="s">
        <v>68</v>
      </c>
      <c r="U19" s="18" t="s">
        <v>68</v>
      </c>
      <c r="V19" s="18" t="s">
        <v>68</v>
      </c>
      <c r="W19" s="18" t="s">
        <v>68</v>
      </c>
      <c r="X19" s="18">
        <v>886.02636103151872</v>
      </c>
      <c r="Y19" s="18">
        <v>894.95634095634114</v>
      </c>
      <c r="Z19" s="18">
        <v>877.67955459325731</v>
      </c>
      <c r="AA19" s="18">
        <v>762.22269546699135</v>
      </c>
      <c r="AB19" s="18">
        <v>860.70845921450166</v>
      </c>
      <c r="AC19" s="18">
        <v>973.31967213114774</v>
      </c>
      <c r="AD19" s="18">
        <v>788.24262295081985</v>
      </c>
      <c r="AE19" s="18" t="s">
        <v>68</v>
      </c>
      <c r="AF19" s="18">
        <v>810.76815757078396</v>
      </c>
      <c r="AG19" s="18"/>
      <c r="AH19" s="18" t="s">
        <v>68</v>
      </c>
      <c r="AI19" s="18">
        <v>0</v>
      </c>
      <c r="AJ19" s="18" t="s">
        <v>68</v>
      </c>
      <c r="AK19" s="18">
        <f>SUM(D19:AJ19)</f>
        <v>9327.2249286260976</v>
      </c>
      <c r="AL19" s="28">
        <f>SUMIF(AN19:BD19,"&gt;0")</f>
        <v>9327.2249286260958</v>
      </c>
      <c r="AM19" s="21" t="str">
        <f t="shared" si="0"/>
        <v/>
      </c>
      <c r="AN19" s="15">
        <f t="shared" si="1"/>
        <v>973.31967213114774</v>
      </c>
      <c r="AO19" s="15">
        <f t="shared" si="2"/>
        <v>896.73359073359075</v>
      </c>
      <c r="AP19" s="15">
        <f t="shared" si="3"/>
        <v>894.95634095634114</v>
      </c>
      <c r="AQ19" s="15">
        <f t="shared" si="4"/>
        <v>892.26691042047526</v>
      </c>
      <c r="AR19" s="15">
        <f t="shared" si="5"/>
        <v>886.02636103151872</v>
      </c>
      <c r="AS19" s="15">
        <f t="shared" si="6"/>
        <v>877.67955459325731</v>
      </c>
      <c r="AT19" s="15">
        <f t="shared" si="7"/>
        <v>860.70845921450166</v>
      </c>
      <c r="AU19" s="15">
        <f t="shared" si="8"/>
        <v>810.76815757078396</v>
      </c>
      <c r="AV19" s="15">
        <f t="shared" si="9"/>
        <v>788.24262295081985</v>
      </c>
      <c r="AW19" s="15">
        <f t="shared" si="10"/>
        <v>762.22269546699135</v>
      </c>
      <c r="AX19" s="15">
        <f t="shared" si="11"/>
        <v>684.30056355666875</v>
      </c>
      <c r="AY19" s="15">
        <f t="shared" si="12"/>
        <v>0</v>
      </c>
      <c r="AZ19" s="15" t="e">
        <f t="shared" si="13"/>
        <v>#NUM!</v>
      </c>
      <c r="BA19" s="15" t="e">
        <f t="shared" si="14"/>
        <v>#NUM!</v>
      </c>
      <c r="BB19" s="15" t="e">
        <f t="shared" si="15"/>
        <v>#NUM!</v>
      </c>
      <c r="BC19" s="15" t="e">
        <f t="shared" si="16"/>
        <v>#NUM!</v>
      </c>
      <c r="BD19" s="15" t="e">
        <f t="shared" si="17"/>
        <v>#NUM!</v>
      </c>
      <c r="BE19" s="12" t="s">
        <v>47</v>
      </c>
      <c r="BF19" s="19" t="e">
        <f>VLOOKUP(B19,prot!A:I,9,FALSE)</f>
        <v>#N/A</v>
      </c>
      <c r="BG19" s="9" t="b">
        <f t="shared" si="18"/>
        <v>1</v>
      </c>
      <c r="BH19" s="8">
        <f t="shared" si="19"/>
        <v>0</v>
      </c>
    </row>
    <row r="20" spans="1:60" ht="13.5" customHeight="1">
      <c r="A20" s="6">
        <v>16</v>
      </c>
      <c r="B20" s="4" t="s">
        <v>45</v>
      </c>
      <c r="C20" s="54">
        <v>1970</v>
      </c>
      <c r="D20" s="18" t="s">
        <v>68</v>
      </c>
      <c r="E20" s="18" t="s">
        <v>68</v>
      </c>
      <c r="F20" s="38">
        <v>787.91857394366195</v>
      </c>
      <c r="G20" s="38">
        <v>1024.4059171597635</v>
      </c>
      <c r="H20" s="18" t="s">
        <v>68</v>
      </c>
      <c r="I20" s="18" t="s">
        <v>68</v>
      </c>
      <c r="J20" s="18" t="s">
        <v>68</v>
      </c>
      <c r="K20" s="18" t="s">
        <v>68</v>
      </c>
      <c r="L20" s="18" t="s">
        <v>68</v>
      </c>
      <c r="M20" s="18" t="s">
        <v>68</v>
      </c>
      <c r="N20" s="18"/>
      <c r="O20" s="18">
        <v>635.18047079337396</v>
      </c>
      <c r="P20" s="18">
        <v>793.74100719424473</v>
      </c>
      <c r="Q20" s="18" t="s">
        <v>68</v>
      </c>
      <c r="R20" s="18">
        <v>798.70153846153869</v>
      </c>
      <c r="S20" s="18">
        <v>767.40566037735857</v>
      </c>
      <c r="T20" s="18" t="s">
        <v>68</v>
      </c>
      <c r="U20" s="18" t="s">
        <v>68</v>
      </c>
      <c r="V20" s="18">
        <v>946.88831615120262</v>
      </c>
      <c r="W20" s="18">
        <v>760.40758293838871</v>
      </c>
      <c r="X20" s="18" t="s">
        <v>68</v>
      </c>
      <c r="Y20" s="18" t="s">
        <v>68</v>
      </c>
      <c r="Z20" s="18" t="s">
        <v>68</v>
      </c>
      <c r="AA20" s="18" t="s">
        <v>68</v>
      </c>
      <c r="AB20" s="18" t="s">
        <v>68</v>
      </c>
      <c r="AC20" s="18">
        <v>932.95940637276328</v>
      </c>
      <c r="AD20" s="18" t="s">
        <v>68</v>
      </c>
      <c r="AE20" s="18">
        <v>671.52877454299266</v>
      </c>
      <c r="AF20" s="18">
        <v>613.8061509785648</v>
      </c>
      <c r="AG20" s="18"/>
      <c r="AH20" s="18" t="s">
        <v>68</v>
      </c>
      <c r="AI20" s="18">
        <v>0</v>
      </c>
      <c r="AJ20" s="18" t="s">
        <v>68</v>
      </c>
      <c r="AK20" s="18">
        <f>SUM(D20:AJ20)</f>
        <v>8732.9433989138524</v>
      </c>
      <c r="AL20" s="28">
        <f>SUMIF(AN20:BD20,"&gt;0")</f>
        <v>8732.9433989138543</v>
      </c>
      <c r="AM20" s="21" t="str">
        <f t="shared" si="0"/>
        <v/>
      </c>
      <c r="AN20" s="15">
        <f t="shared" si="1"/>
        <v>1024.4059171597635</v>
      </c>
      <c r="AO20" s="15">
        <f t="shared" si="2"/>
        <v>946.88831615120262</v>
      </c>
      <c r="AP20" s="15">
        <f t="shared" si="3"/>
        <v>932.95940637276328</v>
      </c>
      <c r="AQ20" s="15">
        <f t="shared" si="4"/>
        <v>798.70153846153869</v>
      </c>
      <c r="AR20" s="15">
        <f t="shared" si="5"/>
        <v>793.74100719424473</v>
      </c>
      <c r="AS20" s="15">
        <f t="shared" si="6"/>
        <v>787.91857394366195</v>
      </c>
      <c r="AT20" s="15">
        <f t="shared" si="7"/>
        <v>767.40566037735857</v>
      </c>
      <c r="AU20" s="15">
        <f t="shared" si="8"/>
        <v>760.40758293838871</v>
      </c>
      <c r="AV20" s="15">
        <f t="shared" si="9"/>
        <v>671.52877454299266</v>
      </c>
      <c r="AW20" s="15">
        <f t="shared" si="10"/>
        <v>635.18047079337396</v>
      </c>
      <c r="AX20" s="15">
        <f t="shared" si="11"/>
        <v>613.8061509785648</v>
      </c>
      <c r="AY20" s="15">
        <f t="shared" si="12"/>
        <v>0</v>
      </c>
      <c r="AZ20" s="15" t="e">
        <f t="shared" si="13"/>
        <v>#NUM!</v>
      </c>
      <c r="BA20" s="15" t="e">
        <f t="shared" si="14"/>
        <v>#NUM!</v>
      </c>
      <c r="BB20" s="15" t="e">
        <f t="shared" si="15"/>
        <v>#NUM!</v>
      </c>
      <c r="BC20" s="15" t="e">
        <f t="shared" si="16"/>
        <v>#NUM!</v>
      </c>
      <c r="BD20" s="15" t="e">
        <f t="shared" si="17"/>
        <v>#NUM!</v>
      </c>
      <c r="BE20" s="12" t="s">
        <v>47</v>
      </c>
      <c r="BF20" s="19" t="e">
        <f>VLOOKUP(B20,prot!A:I,9,FALSE)</f>
        <v>#N/A</v>
      </c>
      <c r="BG20" s="9" t="b">
        <f t="shared" si="18"/>
        <v>1</v>
      </c>
      <c r="BH20" s="8">
        <f t="shared" si="19"/>
        <v>0</v>
      </c>
    </row>
    <row r="21" spans="1:60" ht="13.5" customHeight="1">
      <c r="A21" s="6">
        <v>17</v>
      </c>
      <c r="B21" s="4" t="s">
        <v>43</v>
      </c>
      <c r="C21" s="54">
        <v>1974</v>
      </c>
      <c r="D21" s="18" t="s">
        <v>68</v>
      </c>
      <c r="E21" s="18" t="s">
        <v>68</v>
      </c>
      <c r="F21" s="38" t="s">
        <v>68</v>
      </c>
      <c r="G21" s="38" t="s">
        <v>68</v>
      </c>
      <c r="H21" s="18" t="s">
        <v>68</v>
      </c>
      <c r="I21" s="18" t="s">
        <v>68</v>
      </c>
      <c r="J21" s="18" t="s">
        <v>68</v>
      </c>
      <c r="K21" s="18" t="s">
        <v>68</v>
      </c>
      <c r="L21" s="18" t="s">
        <v>68</v>
      </c>
      <c r="M21" s="18">
        <v>845.71809841534628</v>
      </c>
      <c r="N21" s="18"/>
      <c r="O21" s="18">
        <v>774.64327485380113</v>
      </c>
      <c r="P21" s="18">
        <v>788.98721730580144</v>
      </c>
      <c r="Q21" s="18">
        <v>971.38354577056793</v>
      </c>
      <c r="R21" s="18" t="s">
        <v>68</v>
      </c>
      <c r="S21" s="18" t="s">
        <v>68</v>
      </c>
      <c r="T21" s="18">
        <v>819.19316969050158</v>
      </c>
      <c r="U21" s="18" t="s">
        <v>68</v>
      </c>
      <c r="V21" s="18" t="s">
        <v>68</v>
      </c>
      <c r="W21" s="18" t="s">
        <v>68</v>
      </c>
      <c r="X21" s="18" t="s">
        <v>68</v>
      </c>
      <c r="Y21" s="18" t="s">
        <v>68</v>
      </c>
      <c r="Z21" s="18" t="s">
        <v>68</v>
      </c>
      <c r="AA21" s="18" t="s">
        <v>68</v>
      </c>
      <c r="AB21" s="18">
        <v>793.47438966012453</v>
      </c>
      <c r="AC21" s="18">
        <v>1088</v>
      </c>
      <c r="AD21" s="18">
        <v>812.2952169781438</v>
      </c>
      <c r="AE21" s="18">
        <v>795.5268817204302</v>
      </c>
      <c r="AF21" s="18" t="s">
        <v>68</v>
      </c>
      <c r="AG21" s="18"/>
      <c r="AH21" s="18" t="s">
        <v>68</v>
      </c>
      <c r="AI21" s="18">
        <v>0</v>
      </c>
      <c r="AJ21" s="18" t="s">
        <v>68</v>
      </c>
      <c r="AK21" s="18">
        <f>SUM(D21:AJ21)</f>
        <v>7689.2217943947171</v>
      </c>
      <c r="AL21" s="28">
        <f>SUMIF(AN21:BD21,"&gt;0")</f>
        <v>7689.221794394718</v>
      </c>
      <c r="AM21" s="21" t="str">
        <f t="shared" si="0"/>
        <v/>
      </c>
      <c r="AN21" s="15">
        <f t="shared" si="1"/>
        <v>1088</v>
      </c>
      <c r="AO21" s="15">
        <f t="shared" si="2"/>
        <v>971.38354577056793</v>
      </c>
      <c r="AP21" s="15">
        <f t="shared" si="3"/>
        <v>845.71809841534628</v>
      </c>
      <c r="AQ21" s="15">
        <f t="shared" si="4"/>
        <v>819.19316969050158</v>
      </c>
      <c r="AR21" s="15">
        <f t="shared" si="5"/>
        <v>812.2952169781438</v>
      </c>
      <c r="AS21" s="15">
        <f t="shared" si="6"/>
        <v>795.5268817204302</v>
      </c>
      <c r="AT21" s="15">
        <f t="shared" si="7"/>
        <v>793.47438966012453</v>
      </c>
      <c r="AU21" s="15">
        <f t="shared" si="8"/>
        <v>788.98721730580144</v>
      </c>
      <c r="AV21" s="15">
        <f t="shared" si="9"/>
        <v>774.64327485380113</v>
      </c>
      <c r="AW21" s="15">
        <f t="shared" si="10"/>
        <v>0</v>
      </c>
      <c r="AX21" s="15" t="e">
        <f t="shared" si="11"/>
        <v>#NUM!</v>
      </c>
      <c r="AY21" s="15" t="e">
        <f t="shared" si="12"/>
        <v>#NUM!</v>
      </c>
      <c r="AZ21" s="15" t="e">
        <f t="shared" si="13"/>
        <v>#NUM!</v>
      </c>
      <c r="BA21" s="15" t="e">
        <f t="shared" si="14"/>
        <v>#NUM!</v>
      </c>
      <c r="BB21" s="15" t="e">
        <f t="shared" si="15"/>
        <v>#NUM!</v>
      </c>
      <c r="BC21" s="15" t="e">
        <f t="shared" si="16"/>
        <v>#NUM!</v>
      </c>
      <c r="BD21" s="15" t="e">
        <f t="shared" si="17"/>
        <v>#NUM!</v>
      </c>
      <c r="BE21" s="12" t="s">
        <v>47</v>
      </c>
      <c r="BF21" s="19" t="e">
        <f>VLOOKUP(B21,prot!A:I,9,FALSE)</f>
        <v>#N/A</v>
      </c>
      <c r="BG21" s="9" t="b">
        <f t="shared" si="18"/>
        <v>1</v>
      </c>
      <c r="BH21" s="8">
        <f t="shared" si="19"/>
        <v>0</v>
      </c>
    </row>
    <row r="22" spans="1:60" ht="13.5" customHeight="1">
      <c r="A22" s="6">
        <v>18</v>
      </c>
      <c r="B22" s="4" t="s">
        <v>85</v>
      </c>
      <c r="C22" s="54">
        <v>1970</v>
      </c>
      <c r="D22" s="18" t="s">
        <v>68</v>
      </c>
      <c r="E22" s="18" t="s">
        <v>68</v>
      </c>
      <c r="F22" s="38" t="s">
        <v>68</v>
      </c>
      <c r="G22" s="38" t="s">
        <v>68</v>
      </c>
      <c r="H22" s="18" t="s">
        <v>68</v>
      </c>
      <c r="I22" s="18" t="s">
        <v>68</v>
      </c>
      <c r="J22" s="18" t="s">
        <v>68</v>
      </c>
      <c r="K22" s="18" t="s">
        <v>68</v>
      </c>
      <c r="L22" s="18">
        <v>778.31427150671323</v>
      </c>
      <c r="M22" s="18">
        <v>845.69672462596054</v>
      </c>
      <c r="N22" s="18"/>
      <c r="O22" s="18" t="s">
        <v>68</v>
      </c>
      <c r="P22" s="18">
        <v>742.13004484304929</v>
      </c>
      <c r="Q22" s="18">
        <v>714.90676038867082</v>
      </c>
      <c r="R22" s="18" t="s">
        <v>68</v>
      </c>
      <c r="S22" s="18" t="s">
        <v>68</v>
      </c>
      <c r="T22" s="18">
        <v>862.27777777777783</v>
      </c>
      <c r="U22" s="18">
        <v>713.13559322033905</v>
      </c>
      <c r="V22" s="18" t="s">
        <v>68</v>
      </c>
      <c r="W22" s="18" t="s">
        <v>68</v>
      </c>
      <c r="X22" s="18">
        <v>826.80000000000007</v>
      </c>
      <c r="Y22" s="18" t="s">
        <v>68</v>
      </c>
      <c r="Z22" s="18">
        <v>846.01610017889095</v>
      </c>
      <c r="AA22" s="18" t="s">
        <v>68</v>
      </c>
      <c r="AB22" s="18" t="s">
        <v>68</v>
      </c>
      <c r="AC22" s="18" t="s">
        <v>68</v>
      </c>
      <c r="AD22" s="18" t="s">
        <v>68</v>
      </c>
      <c r="AE22" s="18" t="s">
        <v>68</v>
      </c>
      <c r="AF22" s="18" t="s">
        <v>68</v>
      </c>
      <c r="AG22" s="18"/>
      <c r="AH22" s="18">
        <v>856.20582524271845</v>
      </c>
      <c r="AI22" s="18">
        <v>0</v>
      </c>
      <c r="AJ22" s="18" t="s">
        <v>68</v>
      </c>
      <c r="AK22" s="18">
        <f>SUM(D22:AJ22)</f>
        <v>7185.4830977841211</v>
      </c>
      <c r="AL22" s="28">
        <f>SUMIF(AN22:BD22,"&gt;0")</f>
        <v>7185.4830977841193</v>
      </c>
      <c r="AM22" s="21" t="str">
        <f t="shared" si="0"/>
        <v/>
      </c>
      <c r="AN22" s="15">
        <f t="shared" si="1"/>
        <v>862.27777777777783</v>
      </c>
      <c r="AO22" s="15">
        <f t="shared" si="2"/>
        <v>856.20582524271845</v>
      </c>
      <c r="AP22" s="15">
        <f t="shared" si="3"/>
        <v>846.01610017889095</v>
      </c>
      <c r="AQ22" s="15">
        <f t="shared" si="4"/>
        <v>845.69672462596054</v>
      </c>
      <c r="AR22" s="15">
        <f t="shared" si="5"/>
        <v>826.80000000000007</v>
      </c>
      <c r="AS22" s="15">
        <f t="shared" si="6"/>
        <v>778.31427150671323</v>
      </c>
      <c r="AT22" s="15">
        <f t="shared" si="7"/>
        <v>742.13004484304929</v>
      </c>
      <c r="AU22" s="15">
        <f t="shared" si="8"/>
        <v>714.90676038867082</v>
      </c>
      <c r="AV22" s="15">
        <f t="shared" si="9"/>
        <v>713.13559322033905</v>
      </c>
      <c r="AW22" s="15">
        <f t="shared" si="10"/>
        <v>0</v>
      </c>
      <c r="AX22" s="15" t="e">
        <f t="shared" si="11"/>
        <v>#NUM!</v>
      </c>
      <c r="AY22" s="15" t="e">
        <f t="shared" si="12"/>
        <v>#NUM!</v>
      </c>
      <c r="AZ22" s="15" t="e">
        <f t="shared" si="13"/>
        <v>#NUM!</v>
      </c>
      <c r="BA22" s="15" t="e">
        <f t="shared" si="14"/>
        <v>#NUM!</v>
      </c>
      <c r="BB22" s="15" t="e">
        <f t="shared" si="15"/>
        <v>#NUM!</v>
      </c>
      <c r="BC22" s="15" t="e">
        <f t="shared" si="16"/>
        <v>#NUM!</v>
      </c>
      <c r="BD22" s="15" t="e">
        <f t="shared" si="17"/>
        <v>#NUM!</v>
      </c>
      <c r="BE22" s="12" t="s">
        <v>47</v>
      </c>
      <c r="BF22" s="19" t="e">
        <f>VLOOKUP(B22,prot!A:I,9,FALSE)</f>
        <v>#N/A</v>
      </c>
      <c r="BG22" s="9" t="b">
        <f t="shared" si="18"/>
        <v>1</v>
      </c>
      <c r="BH22" s="8">
        <f t="shared" si="19"/>
        <v>0</v>
      </c>
    </row>
    <row r="23" spans="1:60" ht="13.5" customHeight="1">
      <c r="A23" s="6">
        <v>19</v>
      </c>
      <c r="B23" s="1" t="s">
        <v>89</v>
      </c>
      <c r="C23" s="55">
        <v>1986</v>
      </c>
      <c r="D23" s="18" t="s">
        <v>68</v>
      </c>
      <c r="E23" s="18" t="s">
        <v>68</v>
      </c>
      <c r="F23" s="38" t="s">
        <v>68</v>
      </c>
      <c r="G23" s="38" t="s">
        <v>68</v>
      </c>
      <c r="H23" s="18" t="s">
        <v>68</v>
      </c>
      <c r="I23" s="18">
        <v>1010</v>
      </c>
      <c r="J23" s="18" t="s">
        <v>68</v>
      </c>
      <c r="K23" s="18" t="s">
        <v>68</v>
      </c>
      <c r="L23" s="18">
        <v>1000.6747159090911</v>
      </c>
      <c r="M23" s="18" t="s">
        <v>68</v>
      </c>
      <c r="N23" s="18"/>
      <c r="O23" s="18">
        <v>912.98375870069606</v>
      </c>
      <c r="P23" s="18">
        <v>899.87919057686508</v>
      </c>
      <c r="Q23" s="18" t="s">
        <v>68</v>
      </c>
      <c r="R23" s="18" t="s">
        <v>68</v>
      </c>
      <c r="S23" s="18" t="s">
        <v>68</v>
      </c>
      <c r="T23" s="18">
        <v>1007.1448763250884</v>
      </c>
      <c r="U23" s="18">
        <v>818.91891891891885</v>
      </c>
      <c r="V23" s="18" t="s">
        <v>68</v>
      </c>
      <c r="W23" s="18" t="s">
        <v>68</v>
      </c>
      <c r="X23" s="18" t="s">
        <v>68</v>
      </c>
      <c r="Y23" s="18" t="s">
        <v>68</v>
      </c>
      <c r="Z23" s="18" t="s">
        <v>68</v>
      </c>
      <c r="AA23" s="18" t="s">
        <v>68</v>
      </c>
      <c r="AB23" s="18" t="s">
        <v>68</v>
      </c>
      <c r="AC23" s="18" t="s">
        <v>68</v>
      </c>
      <c r="AD23" s="18" t="s">
        <v>68</v>
      </c>
      <c r="AE23" s="18">
        <v>1010</v>
      </c>
      <c r="AF23" s="18" t="s">
        <v>68</v>
      </c>
      <c r="AG23" s="18"/>
      <c r="AH23" s="18" t="s">
        <v>68</v>
      </c>
      <c r="AI23" s="18">
        <v>0</v>
      </c>
      <c r="AJ23" s="18" t="s">
        <v>68</v>
      </c>
      <c r="AK23" s="18">
        <f>SUM(D23:AJ23)</f>
        <v>6659.6014604306592</v>
      </c>
      <c r="AL23" s="28">
        <f>SUMIF(AN23:BD23,"&gt;0")</f>
        <v>6659.6014604306592</v>
      </c>
      <c r="AM23" s="21" t="str">
        <f t="shared" si="0"/>
        <v/>
      </c>
      <c r="AN23" s="15">
        <f t="shared" si="1"/>
        <v>1010</v>
      </c>
      <c r="AO23" s="15">
        <f t="shared" si="2"/>
        <v>1010</v>
      </c>
      <c r="AP23" s="15">
        <f t="shared" si="3"/>
        <v>1007.1448763250884</v>
      </c>
      <c r="AQ23" s="15">
        <f t="shared" si="4"/>
        <v>1000.6747159090911</v>
      </c>
      <c r="AR23" s="15">
        <f t="shared" si="5"/>
        <v>912.98375870069606</v>
      </c>
      <c r="AS23" s="15">
        <f t="shared" si="6"/>
        <v>899.87919057686508</v>
      </c>
      <c r="AT23" s="15">
        <f t="shared" si="7"/>
        <v>818.91891891891885</v>
      </c>
      <c r="AU23" s="15">
        <f t="shared" si="8"/>
        <v>0</v>
      </c>
      <c r="AV23" s="15" t="e">
        <f t="shared" si="9"/>
        <v>#NUM!</v>
      </c>
      <c r="AW23" s="15" t="e">
        <f t="shared" si="10"/>
        <v>#NUM!</v>
      </c>
      <c r="AX23" s="15" t="e">
        <f t="shared" si="11"/>
        <v>#NUM!</v>
      </c>
      <c r="AY23" s="15" t="e">
        <f t="shared" si="12"/>
        <v>#NUM!</v>
      </c>
      <c r="AZ23" s="15" t="e">
        <f t="shared" si="13"/>
        <v>#NUM!</v>
      </c>
      <c r="BA23" s="15" t="e">
        <f t="shared" si="14"/>
        <v>#NUM!</v>
      </c>
      <c r="BB23" s="15" t="e">
        <f t="shared" si="15"/>
        <v>#NUM!</v>
      </c>
      <c r="BC23" s="15" t="e">
        <f t="shared" si="16"/>
        <v>#NUM!</v>
      </c>
      <c r="BD23" s="15" t="e">
        <f t="shared" si="17"/>
        <v>#NUM!</v>
      </c>
      <c r="BE23" s="12" t="s">
        <v>47</v>
      </c>
      <c r="BF23" s="19" t="e">
        <f>VLOOKUP(B23,prot!A:I,9,FALSE)</f>
        <v>#N/A</v>
      </c>
      <c r="BG23" s="9" t="b">
        <f t="shared" si="18"/>
        <v>1</v>
      </c>
      <c r="BH23" s="8">
        <f t="shared" si="19"/>
        <v>0</v>
      </c>
    </row>
    <row r="24" spans="1:60">
      <c r="A24" s="6">
        <v>20</v>
      </c>
      <c r="B24" s="4" t="s">
        <v>24</v>
      </c>
      <c r="C24" s="54">
        <v>1973</v>
      </c>
      <c r="D24" s="18" t="s">
        <v>68</v>
      </c>
      <c r="E24" s="18" t="s">
        <v>68</v>
      </c>
      <c r="F24" s="38" t="s">
        <v>68</v>
      </c>
      <c r="G24" s="38" t="s">
        <v>68</v>
      </c>
      <c r="H24" s="18" t="s">
        <v>68</v>
      </c>
      <c r="I24" s="18" t="s">
        <v>68</v>
      </c>
      <c r="J24" s="18" t="s">
        <v>68</v>
      </c>
      <c r="K24" s="18" t="s">
        <v>68</v>
      </c>
      <c r="L24" s="18">
        <v>857.01793721973115</v>
      </c>
      <c r="M24" s="18">
        <v>876.04802744425399</v>
      </c>
      <c r="N24" s="18"/>
      <c r="O24" s="18">
        <v>789.57396449704197</v>
      </c>
      <c r="P24" s="18">
        <v>830.08985879332488</v>
      </c>
      <c r="Q24" s="18" t="s">
        <v>68</v>
      </c>
      <c r="R24" s="18" t="s">
        <v>68</v>
      </c>
      <c r="S24" s="18" t="s">
        <v>68</v>
      </c>
      <c r="T24" s="18" t="s">
        <v>68</v>
      </c>
      <c r="U24" s="18" t="s">
        <v>68</v>
      </c>
      <c r="V24" s="18" t="s">
        <v>68</v>
      </c>
      <c r="W24" s="18" t="s">
        <v>68</v>
      </c>
      <c r="X24" s="18" t="s">
        <v>68</v>
      </c>
      <c r="Y24" s="18">
        <v>861.23638846219512</v>
      </c>
      <c r="Z24" s="18" t="s">
        <v>68</v>
      </c>
      <c r="AA24" s="18" t="s">
        <v>68</v>
      </c>
      <c r="AB24" s="18">
        <v>905.99891481280531</v>
      </c>
      <c r="AC24" s="18">
        <v>913.33333333333348</v>
      </c>
      <c r="AD24" s="18" t="s">
        <v>68</v>
      </c>
      <c r="AE24" s="18" t="s">
        <v>68</v>
      </c>
      <c r="AF24" s="18" t="s">
        <v>68</v>
      </c>
      <c r="AG24" s="18"/>
      <c r="AH24" s="18" t="s">
        <v>68</v>
      </c>
      <c r="AI24" s="18">
        <v>0</v>
      </c>
      <c r="AJ24" s="18" t="s">
        <v>68</v>
      </c>
      <c r="AK24" s="18">
        <f>SUM(D24:AJ24)</f>
        <v>6033.2984245626849</v>
      </c>
      <c r="AL24" s="28">
        <f>SUMIF(AN24:BD24,"&gt;0")</f>
        <v>6033.2984245626858</v>
      </c>
      <c r="AM24" s="21" t="str">
        <f t="shared" si="0"/>
        <v/>
      </c>
      <c r="AN24" s="15">
        <f t="shared" si="1"/>
        <v>913.33333333333348</v>
      </c>
      <c r="AO24" s="15">
        <f t="shared" si="2"/>
        <v>905.99891481280531</v>
      </c>
      <c r="AP24" s="15">
        <f t="shared" si="3"/>
        <v>876.04802744425399</v>
      </c>
      <c r="AQ24" s="15">
        <f t="shared" si="4"/>
        <v>861.23638846219512</v>
      </c>
      <c r="AR24" s="15">
        <f t="shared" si="5"/>
        <v>857.01793721973115</v>
      </c>
      <c r="AS24" s="15">
        <f t="shared" si="6"/>
        <v>830.08985879332488</v>
      </c>
      <c r="AT24" s="15">
        <f t="shared" si="7"/>
        <v>789.57396449704197</v>
      </c>
      <c r="AU24" s="15">
        <f t="shared" si="8"/>
        <v>0</v>
      </c>
      <c r="AV24" s="15" t="e">
        <f t="shared" si="9"/>
        <v>#NUM!</v>
      </c>
      <c r="AW24" s="15" t="e">
        <f t="shared" si="10"/>
        <v>#NUM!</v>
      </c>
      <c r="AX24" s="15" t="e">
        <f t="shared" si="11"/>
        <v>#NUM!</v>
      </c>
      <c r="AY24" s="15" t="e">
        <f t="shared" si="12"/>
        <v>#NUM!</v>
      </c>
      <c r="AZ24" s="15" t="e">
        <f t="shared" si="13"/>
        <v>#NUM!</v>
      </c>
      <c r="BA24" s="15" t="e">
        <f t="shared" si="14"/>
        <v>#NUM!</v>
      </c>
      <c r="BB24" s="15" t="e">
        <f t="shared" si="15"/>
        <v>#NUM!</v>
      </c>
      <c r="BC24" s="15" t="e">
        <f t="shared" si="16"/>
        <v>#NUM!</v>
      </c>
      <c r="BD24" s="15" t="e">
        <f t="shared" si="17"/>
        <v>#NUM!</v>
      </c>
      <c r="BE24" s="12" t="s">
        <v>47</v>
      </c>
      <c r="BF24" s="19" t="e">
        <f>VLOOKUP(B24,prot!A:I,9,FALSE)</f>
        <v>#N/A</v>
      </c>
      <c r="BG24" s="9" t="b">
        <f t="shared" si="18"/>
        <v>1</v>
      </c>
      <c r="BH24" s="8">
        <f t="shared" si="19"/>
        <v>0</v>
      </c>
    </row>
    <row r="25" spans="1:60">
      <c r="A25" s="6">
        <v>21</v>
      </c>
      <c r="B25" s="4" t="s">
        <v>90</v>
      </c>
      <c r="C25" s="55">
        <v>1977</v>
      </c>
      <c r="D25" s="18" t="s">
        <v>68</v>
      </c>
      <c r="E25" s="18" t="s">
        <v>68</v>
      </c>
      <c r="F25" s="38" t="s">
        <v>68</v>
      </c>
      <c r="G25" s="38" t="s">
        <v>68</v>
      </c>
      <c r="H25" s="18" t="s">
        <v>68</v>
      </c>
      <c r="I25" s="18">
        <v>801.9634972034147</v>
      </c>
      <c r="J25" s="18" t="s">
        <v>68</v>
      </c>
      <c r="K25" s="18" t="s">
        <v>68</v>
      </c>
      <c r="L25" s="18">
        <v>1007.9206241519674</v>
      </c>
      <c r="M25" s="18">
        <v>616.50931677018639</v>
      </c>
      <c r="N25" s="18"/>
      <c r="O25" s="18" t="s">
        <v>68</v>
      </c>
      <c r="P25" s="18" t="s">
        <v>68</v>
      </c>
      <c r="Q25" s="18" t="s">
        <v>68</v>
      </c>
      <c r="R25" s="18" t="s">
        <v>68</v>
      </c>
      <c r="S25" s="18">
        <v>912.55745239658563</v>
      </c>
      <c r="T25" s="18" t="s">
        <v>68</v>
      </c>
      <c r="U25" s="18">
        <v>822.04116638078915</v>
      </c>
      <c r="V25" s="18">
        <v>504.1045615162223</v>
      </c>
      <c r="W25" s="18" t="s">
        <v>68</v>
      </c>
      <c r="X25" s="18" t="s">
        <v>68</v>
      </c>
      <c r="Y25" s="18" t="s">
        <v>68</v>
      </c>
      <c r="Z25" s="18" t="s">
        <v>68</v>
      </c>
      <c r="AA25" s="18" t="s">
        <v>68</v>
      </c>
      <c r="AB25" s="18" t="s">
        <v>68</v>
      </c>
      <c r="AC25" s="18" t="s">
        <v>68</v>
      </c>
      <c r="AD25" s="18" t="s">
        <v>68</v>
      </c>
      <c r="AE25" s="18" t="s">
        <v>68</v>
      </c>
      <c r="AF25" s="18" t="s">
        <v>68</v>
      </c>
      <c r="AG25" s="18">
        <v>841</v>
      </c>
      <c r="AH25" s="18" t="s">
        <v>68</v>
      </c>
      <c r="AI25" s="18">
        <v>0</v>
      </c>
      <c r="AJ25" s="18" t="s">
        <v>68</v>
      </c>
      <c r="AK25" s="18">
        <f>SUM(D25:AJ25)</f>
        <v>5506.0966184191657</v>
      </c>
      <c r="AL25" s="28">
        <f>SUMIF(AN25:BD25,"&gt;0")</f>
        <v>5506.0966184191648</v>
      </c>
      <c r="AM25" s="21" t="str">
        <f t="shared" si="0"/>
        <v/>
      </c>
      <c r="AN25" s="15">
        <f t="shared" si="1"/>
        <v>1007.9206241519674</v>
      </c>
      <c r="AO25" s="15">
        <f t="shared" si="2"/>
        <v>912.55745239658563</v>
      </c>
      <c r="AP25" s="15">
        <f t="shared" si="3"/>
        <v>841</v>
      </c>
      <c r="AQ25" s="15">
        <f t="shared" si="4"/>
        <v>822.04116638078915</v>
      </c>
      <c r="AR25" s="15">
        <f t="shared" si="5"/>
        <v>801.9634972034147</v>
      </c>
      <c r="AS25" s="15">
        <f t="shared" si="6"/>
        <v>616.50931677018639</v>
      </c>
      <c r="AT25" s="15">
        <f t="shared" si="7"/>
        <v>504.1045615162223</v>
      </c>
      <c r="AU25" s="15">
        <f t="shared" si="8"/>
        <v>0</v>
      </c>
      <c r="AV25" s="15" t="e">
        <f t="shared" si="9"/>
        <v>#NUM!</v>
      </c>
      <c r="AW25" s="15" t="e">
        <f t="shared" si="10"/>
        <v>#NUM!</v>
      </c>
      <c r="AX25" s="15" t="e">
        <f t="shared" si="11"/>
        <v>#NUM!</v>
      </c>
      <c r="AY25" s="15" t="e">
        <f t="shared" si="12"/>
        <v>#NUM!</v>
      </c>
      <c r="AZ25" s="15" t="e">
        <f t="shared" si="13"/>
        <v>#NUM!</v>
      </c>
      <c r="BA25" s="15" t="e">
        <f t="shared" si="14"/>
        <v>#NUM!</v>
      </c>
      <c r="BB25" s="15" t="e">
        <f t="shared" si="15"/>
        <v>#NUM!</v>
      </c>
      <c r="BC25" s="15" t="e">
        <f t="shared" si="16"/>
        <v>#NUM!</v>
      </c>
      <c r="BD25" s="15" t="e">
        <f t="shared" si="17"/>
        <v>#NUM!</v>
      </c>
      <c r="BE25" s="12" t="s">
        <v>47</v>
      </c>
      <c r="BF25" s="19" t="e">
        <f>VLOOKUP(B25,prot!A:I,9,FALSE)</f>
        <v>#N/A</v>
      </c>
      <c r="BG25" s="9" t="b">
        <f t="shared" si="18"/>
        <v>1</v>
      </c>
      <c r="BH25" s="8">
        <f t="shared" si="19"/>
        <v>0</v>
      </c>
    </row>
    <row r="26" spans="1:60" ht="13.5" customHeight="1">
      <c r="A26" s="6">
        <v>22</v>
      </c>
      <c r="B26" s="1" t="s">
        <v>103</v>
      </c>
      <c r="C26" s="54">
        <v>1973</v>
      </c>
      <c r="D26" s="18" t="s">
        <v>68</v>
      </c>
      <c r="E26" s="18" t="s">
        <v>68</v>
      </c>
      <c r="F26" s="38" t="s">
        <v>68</v>
      </c>
      <c r="G26" s="38" t="s">
        <v>68</v>
      </c>
      <c r="H26" s="18" t="s">
        <v>68</v>
      </c>
      <c r="I26" s="18" t="s">
        <v>68</v>
      </c>
      <c r="J26" s="18" t="s">
        <v>68</v>
      </c>
      <c r="K26" s="18" t="s">
        <v>68</v>
      </c>
      <c r="L26" s="18" t="s">
        <v>68</v>
      </c>
      <c r="M26" s="18" t="s">
        <v>68</v>
      </c>
      <c r="N26" s="18"/>
      <c r="O26" s="18">
        <v>1096</v>
      </c>
      <c r="P26" s="18" t="s">
        <v>68</v>
      </c>
      <c r="Q26" s="18" t="s">
        <v>68</v>
      </c>
      <c r="R26" s="18" t="s">
        <v>68</v>
      </c>
      <c r="S26" s="18" t="s">
        <v>68</v>
      </c>
      <c r="T26" s="18" t="s">
        <v>68</v>
      </c>
      <c r="U26" s="18">
        <v>1096</v>
      </c>
      <c r="V26" s="18" t="s">
        <v>68</v>
      </c>
      <c r="W26" s="18" t="s">
        <v>68</v>
      </c>
      <c r="X26" s="18" t="s">
        <v>68</v>
      </c>
      <c r="Y26" s="18" t="s">
        <v>68</v>
      </c>
      <c r="Z26" s="18" t="s">
        <v>68</v>
      </c>
      <c r="AA26" s="18" t="s">
        <v>68</v>
      </c>
      <c r="AB26" s="18" t="s">
        <v>68</v>
      </c>
      <c r="AC26" s="18" t="s">
        <v>68</v>
      </c>
      <c r="AD26" s="18" t="s">
        <v>68</v>
      </c>
      <c r="AE26" s="18">
        <v>1047.9870200108167</v>
      </c>
      <c r="AF26" s="18" t="s">
        <v>68</v>
      </c>
      <c r="AG26" s="18"/>
      <c r="AH26" s="18">
        <v>1027.9904534606203</v>
      </c>
      <c r="AI26" s="18">
        <v>0</v>
      </c>
      <c r="AJ26" s="18">
        <v>1096</v>
      </c>
      <c r="AK26" s="18">
        <f>SUM(D26:AJ26)</f>
        <v>5363.9774734714374</v>
      </c>
      <c r="AL26" s="28">
        <f>SUMIF(AN26:BD26,"&gt;0")</f>
        <v>5363.9774734714365</v>
      </c>
      <c r="AM26" s="21" t="str">
        <f t="shared" si="0"/>
        <v/>
      </c>
      <c r="AN26" s="15">
        <f t="shared" si="1"/>
        <v>1096</v>
      </c>
      <c r="AO26" s="15">
        <f t="shared" si="2"/>
        <v>1096</v>
      </c>
      <c r="AP26" s="15">
        <f t="shared" si="3"/>
        <v>1096</v>
      </c>
      <c r="AQ26" s="15">
        <f t="shared" si="4"/>
        <v>1047.9870200108167</v>
      </c>
      <c r="AR26" s="15">
        <f t="shared" si="5"/>
        <v>1027.9904534606203</v>
      </c>
      <c r="AS26" s="15">
        <f t="shared" si="6"/>
        <v>0</v>
      </c>
      <c r="AT26" s="15" t="e">
        <f t="shared" si="7"/>
        <v>#NUM!</v>
      </c>
      <c r="AU26" s="15" t="e">
        <f t="shared" si="8"/>
        <v>#NUM!</v>
      </c>
      <c r="AV26" s="15" t="e">
        <f t="shared" si="9"/>
        <v>#NUM!</v>
      </c>
      <c r="AW26" s="15" t="e">
        <f t="shared" si="10"/>
        <v>#NUM!</v>
      </c>
      <c r="AX26" s="15" t="e">
        <f t="shared" si="11"/>
        <v>#NUM!</v>
      </c>
      <c r="AY26" s="15" t="e">
        <f t="shared" si="12"/>
        <v>#NUM!</v>
      </c>
      <c r="AZ26" s="15" t="e">
        <f t="shared" si="13"/>
        <v>#NUM!</v>
      </c>
      <c r="BA26" s="15" t="e">
        <f t="shared" si="14"/>
        <v>#NUM!</v>
      </c>
      <c r="BB26" s="15" t="e">
        <f t="shared" si="15"/>
        <v>#NUM!</v>
      </c>
      <c r="BC26" s="15" t="e">
        <f t="shared" si="16"/>
        <v>#NUM!</v>
      </c>
      <c r="BD26" s="15" t="e">
        <f t="shared" si="17"/>
        <v>#NUM!</v>
      </c>
      <c r="BE26" s="12" t="s">
        <v>47</v>
      </c>
      <c r="BF26" s="19" t="e">
        <f>VLOOKUP(B26,prot!A:I,9,FALSE)</f>
        <v>#N/A</v>
      </c>
      <c r="BG26" s="9" t="b">
        <f t="shared" si="18"/>
        <v>1</v>
      </c>
      <c r="BH26" s="8">
        <f t="shared" si="19"/>
        <v>0</v>
      </c>
    </row>
    <row r="27" spans="1:60" ht="13.5" customHeight="1">
      <c r="A27" s="6">
        <v>23</v>
      </c>
      <c r="B27" s="1" t="s">
        <v>21</v>
      </c>
      <c r="C27" s="54">
        <v>1966</v>
      </c>
      <c r="D27" s="18" t="s">
        <v>68</v>
      </c>
      <c r="E27" s="18" t="s">
        <v>68</v>
      </c>
      <c r="F27" s="38" t="s">
        <v>68</v>
      </c>
      <c r="G27" s="38" t="s">
        <v>68</v>
      </c>
      <c r="H27" s="18" t="s">
        <v>68</v>
      </c>
      <c r="I27" s="18" t="s">
        <v>68</v>
      </c>
      <c r="J27" s="18" t="s">
        <v>68</v>
      </c>
      <c r="K27" s="18" t="s">
        <v>68</v>
      </c>
      <c r="L27" s="18" t="s">
        <v>68</v>
      </c>
      <c r="M27" s="18" t="s">
        <v>68</v>
      </c>
      <c r="N27" s="18"/>
      <c r="O27" s="18" t="s">
        <v>68</v>
      </c>
      <c r="P27" s="18">
        <v>948.50581073602655</v>
      </c>
      <c r="Q27" s="18" t="s">
        <v>68</v>
      </c>
      <c r="R27" s="18" t="s">
        <v>68</v>
      </c>
      <c r="S27" s="18" t="s">
        <v>68</v>
      </c>
      <c r="T27" s="18" t="s">
        <v>68</v>
      </c>
      <c r="U27" s="18" t="s">
        <v>68</v>
      </c>
      <c r="V27" s="18" t="s">
        <v>68</v>
      </c>
      <c r="W27" s="18" t="s">
        <v>68</v>
      </c>
      <c r="X27" s="18" t="s">
        <v>68</v>
      </c>
      <c r="Y27" s="18" t="s">
        <v>68</v>
      </c>
      <c r="Z27" s="18" t="s">
        <v>68</v>
      </c>
      <c r="AA27" s="18" t="s">
        <v>68</v>
      </c>
      <c r="AB27" s="18">
        <v>1041.6634304207121</v>
      </c>
      <c r="AC27" s="18" t="s">
        <v>68</v>
      </c>
      <c r="AD27" s="18" t="s">
        <v>68</v>
      </c>
      <c r="AE27" s="18">
        <v>1038.1081354219305</v>
      </c>
      <c r="AF27" s="18">
        <v>973.95621132793906</v>
      </c>
      <c r="AG27" s="18"/>
      <c r="AH27" s="18" t="s">
        <v>68</v>
      </c>
      <c r="AI27" s="18">
        <v>0</v>
      </c>
      <c r="AJ27" s="18">
        <v>982.23514851485118</v>
      </c>
      <c r="AK27" s="18">
        <f>SUM(D27:AJ27)</f>
        <v>4984.4687364214597</v>
      </c>
      <c r="AL27" s="28">
        <f>SUMIF(AN27:BD27,"&gt;0")</f>
        <v>4984.4687364214587</v>
      </c>
      <c r="AM27" s="21" t="str">
        <f t="shared" si="0"/>
        <v/>
      </c>
      <c r="AN27" s="15">
        <f t="shared" si="1"/>
        <v>1041.6634304207121</v>
      </c>
      <c r="AO27" s="15">
        <f t="shared" si="2"/>
        <v>1038.1081354219305</v>
      </c>
      <c r="AP27" s="15">
        <f t="shared" si="3"/>
        <v>982.23514851485118</v>
      </c>
      <c r="AQ27" s="15">
        <f t="shared" si="4"/>
        <v>973.95621132793906</v>
      </c>
      <c r="AR27" s="15">
        <f t="shared" si="5"/>
        <v>948.50581073602655</v>
      </c>
      <c r="AS27" s="15">
        <f t="shared" si="6"/>
        <v>0</v>
      </c>
      <c r="AT27" s="15" t="e">
        <f t="shared" si="7"/>
        <v>#NUM!</v>
      </c>
      <c r="AU27" s="15" t="e">
        <f t="shared" si="8"/>
        <v>#NUM!</v>
      </c>
      <c r="AV27" s="15" t="e">
        <f t="shared" si="9"/>
        <v>#NUM!</v>
      </c>
      <c r="AW27" s="15" t="e">
        <f t="shared" si="10"/>
        <v>#NUM!</v>
      </c>
      <c r="AX27" s="15" t="e">
        <f t="shared" si="11"/>
        <v>#NUM!</v>
      </c>
      <c r="AY27" s="15" t="e">
        <f t="shared" si="12"/>
        <v>#NUM!</v>
      </c>
      <c r="AZ27" s="15" t="e">
        <f t="shared" si="13"/>
        <v>#NUM!</v>
      </c>
      <c r="BA27" s="15" t="e">
        <f t="shared" si="14"/>
        <v>#NUM!</v>
      </c>
      <c r="BB27" s="15" t="e">
        <f t="shared" si="15"/>
        <v>#NUM!</v>
      </c>
      <c r="BC27" s="15" t="e">
        <f t="shared" si="16"/>
        <v>#NUM!</v>
      </c>
      <c r="BD27" s="15" t="e">
        <f t="shared" si="17"/>
        <v>#NUM!</v>
      </c>
      <c r="BE27" s="12" t="s">
        <v>47</v>
      </c>
      <c r="BF27" s="19" t="e">
        <f>VLOOKUP(B27,prot!A:I,9,FALSE)</f>
        <v>#N/A</v>
      </c>
      <c r="BG27" s="9" t="b">
        <f t="shared" si="18"/>
        <v>1</v>
      </c>
      <c r="BH27" s="8">
        <f t="shared" si="19"/>
        <v>0</v>
      </c>
    </row>
    <row r="28" spans="1:60" ht="13.5" customHeight="1">
      <c r="A28" s="6">
        <v>24</v>
      </c>
      <c r="B28" s="1" t="s">
        <v>158</v>
      </c>
      <c r="C28" s="55">
        <v>1967</v>
      </c>
      <c r="D28" s="18" t="s">
        <v>68</v>
      </c>
      <c r="E28" s="18" t="s">
        <v>68</v>
      </c>
      <c r="F28" s="38" t="s">
        <v>68</v>
      </c>
      <c r="G28" s="38" t="s">
        <v>68</v>
      </c>
      <c r="H28" s="18" t="s">
        <v>68</v>
      </c>
      <c r="I28" s="18" t="s">
        <v>68</v>
      </c>
      <c r="J28" s="18" t="s">
        <v>68</v>
      </c>
      <c r="K28" s="18" t="s">
        <v>68</v>
      </c>
      <c r="L28" s="18" t="s">
        <v>68</v>
      </c>
      <c r="M28" s="18" t="s">
        <v>68</v>
      </c>
      <c r="N28" s="18"/>
      <c r="O28" s="18">
        <v>631.4282498593135</v>
      </c>
      <c r="P28" s="18">
        <v>889.63350785340322</v>
      </c>
      <c r="Q28" s="18" t="s">
        <v>68</v>
      </c>
      <c r="R28" s="18" t="s">
        <v>68</v>
      </c>
      <c r="S28" s="18" t="s">
        <v>68</v>
      </c>
      <c r="T28" s="18" t="s">
        <v>68</v>
      </c>
      <c r="U28" s="18" t="s">
        <v>68</v>
      </c>
      <c r="V28" s="18">
        <v>591.35063577773894</v>
      </c>
      <c r="W28" s="18" t="s">
        <v>68</v>
      </c>
      <c r="X28" s="18">
        <v>609.85631963119465</v>
      </c>
      <c r="Y28" s="18">
        <v>923.20417754569189</v>
      </c>
      <c r="Z28" s="18">
        <v>752.23547637490287</v>
      </c>
      <c r="AA28" s="18" t="s">
        <v>68</v>
      </c>
      <c r="AB28" s="18" t="s">
        <v>68</v>
      </c>
      <c r="AC28" s="18" t="s">
        <v>68</v>
      </c>
      <c r="AD28" s="18" t="s">
        <v>68</v>
      </c>
      <c r="AE28" s="18" t="s">
        <v>68</v>
      </c>
      <c r="AF28" s="18" t="s">
        <v>68</v>
      </c>
      <c r="AG28" s="18"/>
      <c r="AH28" s="18" t="s">
        <v>68</v>
      </c>
      <c r="AI28" s="18">
        <v>0</v>
      </c>
      <c r="AJ28" s="18" t="s">
        <v>68</v>
      </c>
      <c r="AK28" s="18">
        <f>SUM(D28:AJ28)</f>
        <v>4397.7083670422453</v>
      </c>
      <c r="AL28" s="28">
        <f>SUMIF(AN28:BD28,"&gt;0")</f>
        <v>4397.7083670422453</v>
      </c>
      <c r="AM28" s="21" t="str">
        <f t="shared" si="0"/>
        <v/>
      </c>
      <c r="AN28" s="15">
        <f t="shared" si="1"/>
        <v>923.20417754569189</v>
      </c>
      <c r="AO28" s="15">
        <f t="shared" si="2"/>
        <v>889.63350785340322</v>
      </c>
      <c r="AP28" s="15">
        <f t="shared" si="3"/>
        <v>752.23547637490287</v>
      </c>
      <c r="AQ28" s="15">
        <f t="shared" si="4"/>
        <v>631.4282498593135</v>
      </c>
      <c r="AR28" s="15">
        <f t="shared" si="5"/>
        <v>609.85631963119465</v>
      </c>
      <c r="AS28" s="15">
        <f t="shared" si="6"/>
        <v>591.35063577773894</v>
      </c>
      <c r="AT28" s="15">
        <f t="shared" si="7"/>
        <v>0</v>
      </c>
      <c r="AU28" s="15" t="e">
        <f t="shared" si="8"/>
        <v>#NUM!</v>
      </c>
      <c r="AV28" s="15" t="e">
        <f t="shared" si="9"/>
        <v>#NUM!</v>
      </c>
      <c r="AW28" s="15" t="e">
        <f t="shared" si="10"/>
        <v>#NUM!</v>
      </c>
      <c r="AX28" s="15" t="e">
        <f t="shared" si="11"/>
        <v>#NUM!</v>
      </c>
      <c r="AY28" s="15" t="e">
        <f t="shared" si="12"/>
        <v>#NUM!</v>
      </c>
      <c r="AZ28" s="15" t="e">
        <f t="shared" si="13"/>
        <v>#NUM!</v>
      </c>
      <c r="BA28" s="15" t="e">
        <f t="shared" si="14"/>
        <v>#NUM!</v>
      </c>
      <c r="BB28" s="15" t="e">
        <f t="shared" si="15"/>
        <v>#NUM!</v>
      </c>
      <c r="BC28" s="15" t="e">
        <f t="shared" si="16"/>
        <v>#NUM!</v>
      </c>
      <c r="BD28" s="15" t="e">
        <f t="shared" si="17"/>
        <v>#NUM!</v>
      </c>
      <c r="BE28" s="12" t="s">
        <v>47</v>
      </c>
      <c r="BF28" s="19" t="e">
        <f>VLOOKUP(B28,prot!A:I,9,FALSE)</f>
        <v>#N/A</v>
      </c>
      <c r="BG28" s="9" t="b">
        <f t="shared" si="18"/>
        <v>1</v>
      </c>
      <c r="BH28" s="8">
        <f t="shared" si="19"/>
        <v>0</v>
      </c>
    </row>
    <row r="29" spans="1:60" ht="13.5" customHeight="1">
      <c r="A29" s="6">
        <v>25</v>
      </c>
      <c r="B29" s="1" t="s">
        <v>13</v>
      </c>
      <c r="C29" s="54">
        <v>1971</v>
      </c>
      <c r="D29" s="18" t="s">
        <v>68</v>
      </c>
      <c r="E29" s="18" t="s">
        <v>68</v>
      </c>
      <c r="F29" s="38" t="s">
        <v>68</v>
      </c>
      <c r="G29" s="38" t="s">
        <v>68</v>
      </c>
      <c r="H29" s="18" t="s">
        <v>68</v>
      </c>
      <c r="I29" s="18" t="s">
        <v>68</v>
      </c>
      <c r="J29" s="18" t="s">
        <v>68</v>
      </c>
      <c r="K29" s="18" t="s">
        <v>68</v>
      </c>
      <c r="L29" s="18">
        <v>793.78067484662597</v>
      </c>
      <c r="M29" s="18">
        <v>855.1657048639737</v>
      </c>
      <c r="N29" s="18"/>
      <c r="O29" s="18" t="s">
        <v>68</v>
      </c>
      <c r="P29" s="18" t="s">
        <v>68</v>
      </c>
      <c r="Q29" s="18" t="s">
        <v>68</v>
      </c>
      <c r="R29" s="18" t="s">
        <v>68</v>
      </c>
      <c r="S29" s="18">
        <v>926.31696428571445</v>
      </c>
      <c r="T29" s="18" t="s">
        <v>68</v>
      </c>
      <c r="U29" s="18" t="s">
        <v>68</v>
      </c>
      <c r="V29" s="18" t="s">
        <v>68</v>
      </c>
      <c r="W29" s="18" t="s">
        <v>68</v>
      </c>
      <c r="X29" s="18" t="s">
        <v>68</v>
      </c>
      <c r="Y29" s="18" t="s">
        <v>68</v>
      </c>
      <c r="Z29" s="18" t="s">
        <v>68</v>
      </c>
      <c r="AA29" s="18" t="s">
        <v>68</v>
      </c>
      <c r="AB29" s="18" t="s">
        <v>68</v>
      </c>
      <c r="AC29" s="18">
        <v>975.28288868445259</v>
      </c>
      <c r="AD29" s="18" t="s">
        <v>68</v>
      </c>
      <c r="AE29" s="18" t="s">
        <v>68</v>
      </c>
      <c r="AF29" s="18" t="s">
        <v>68</v>
      </c>
      <c r="AG29" s="18">
        <v>780</v>
      </c>
      <c r="AH29" s="18" t="s">
        <v>68</v>
      </c>
      <c r="AI29" s="18">
        <v>0</v>
      </c>
      <c r="AJ29" s="18" t="s">
        <v>68</v>
      </c>
      <c r="AK29" s="18">
        <f>SUM(D29:AJ29)</f>
        <v>4330.5462326807665</v>
      </c>
      <c r="AL29" s="28">
        <f>SUMIF(AN29:BD29,"&gt;0")</f>
        <v>4330.5462326807665</v>
      </c>
      <c r="AM29" s="21" t="str">
        <f t="shared" si="0"/>
        <v/>
      </c>
      <c r="AN29" s="15">
        <f t="shared" si="1"/>
        <v>975.28288868445259</v>
      </c>
      <c r="AO29" s="15">
        <f t="shared" si="2"/>
        <v>926.31696428571445</v>
      </c>
      <c r="AP29" s="15">
        <f t="shared" si="3"/>
        <v>855.1657048639737</v>
      </c>
      <c r="AQ29" s="15">
        <f t="shared" si="4"/>
        <v>793.78067484662597</v>
      </c>
      <c r="AR29" s="15">
        <f t="shared" si="5"/>
        <v>780</v>
      </c>
      <c r="AS29" s="15">
        <f t="shared" si="6"/>
        <v>0</v>
      </c>
      <c r="AT29" s="15" t="e">
        <f t="shared" si="7"/>
        <v>#NUM!</v>
      </c>
      <c r="AU29" s="15" t="e">
        <f t="shared" si="8"/>
        <v>#NUM!</v>
      </c>
      <c r="AV29" s="15" t="e">
        <f t="shared" si="9"/>
        <v>#NUM!</v>
      </c>
      <c r="AW29" s="15" t="e">
        <f t="shared" si="10"/>
        <v>#NUM!</v>
      </c>
      <c r="AX29" s="15" t="e">
        <f t="shared" si="11"/>
        <v>#NUM!</v>
      </c>
      <c r="AY29" s="15" t="e">
        <f t="shared" si="12"/>
        <v>#NUM!</v>
      </c>
      <c r="AZ29" s="15" t="e">
        <f t="shared" si="13"/>
        <v>#NUM!</v>
      </c>
      <c r="BA29" s="15" t="e">
        <f t="shared" si="14"/>
        <v>#NUM!</v>
      </c>
      <c r="BB29" s="15" t="e">
        <f t="shared" si="15"/>
        <v>#NUM!</v>
      </c>
      <c r="BC29" s="15" t="e">
        <f t="shared" si="16"/>
        <v>#NUM!</v>
      </c>
      <c r="BD29" s="15" t="e">
        <f t="shared" si="17"/>
        <v>#NUM!</v>
      </c>
      <c r="BE29" s="12" t="s">
        <v>47</v>
      </c>
      <c r="BF29" s="19" t="e">
        <f>VLOOKUP(B29,prot!A:I,9,FALSE)</f>
        <v>#N/A</v>
      </c>
      <c r="BG29" s="9" t="b">
        <f t="shared" si="18"/>
        <v>1</v>
      </c>
      <c r="BH29" s="8">
        <f t="shared" si="19"/>
        <v>0</v>
      </c>
    </row>
    <row r="30" spans="1:60" ht="13.5" customHeight="1">
      <c r="A30" s="6">
        <v>26</v>
      </c>
      <c r="B30" s="1" t="s">
        <v>107</v>
      </c>
      <c r="C30" s="55">
        <v>1983</v>
      </c>
      <c r="D30" s="18" t="s">
        <v>68</v>
      </c>
      <c r="E30" s="18" t="s">
        <v>68</v>
      </c>
      <c r="F30" s="38" t="s">
        <v>68</v>
      </c>
      <c r="G30" s="38" t="s">
        <v>68</v>
      </c>
      <c r="H30" s="18" t="s">
        <v>68</v>
      </c>
      <c r="I30" s="18" t="s">
        <v>68</v>
      </c>
      <c r="J30" s="18" t="s">
        <v>68</v>
      </c>
      <c r="K30" s="18" t="s">
        <v>68</v>
      </c>
      <c r="L30" s="18">
        <v>822.56896551724128</v>
      </c>
      <c r="M30" s="18">
        <v>726.34409418913799</v>
      </c>
      <c r="N30" s="18"/>
      <c r="O30" s="18">
        <v>737.78073089701013</v>
      </c>
      <c r="P30" s="18">
        <v>856.20933521923632</v>
      </c>
      <c r="Q30" s="18" t="s">
        <v>68</v>
      </c>
      <c r="R30" s="18" t="s">
        <v>68</v>
      </c>
      <c r="S30" s="18" t="s">
        <v>68</v>
      </c>
      <c r="T30" s="18">
        <v>858.99090189873425</v>
      </c>
      <c r="U30" s="18" t="s">
        <v>68</v>
      </c>
      <c r="V30" s="18" t="s">
        <v>68</v>
      </c>
      <c r="W30" s="18" t="s">
        <v>68</v>
      </c>
      <c r="X30" s="18" t="s">
        <v>68</v>
      </c>
      <c r="Y30" s="18" t="s">
        <v>68</v>
      </c>
      <c r="Z30" s="18" t="s">
        <v>68</v>
      </c>
      <c r="AA30" s="18" t="s">
        <v>68</v>
      </c>
      <c r="AB30" s="18" t="s">
        <v>68</v>
      </c>
      <c r="AC30" s="18" t="s">
        <v>68</v>
      </c>
      <c r="AD30" s="18" t="s">
        <v>68</v>
      </c>
      <c r="AE30" s="18" t="s">
        <v>68</v>
      </c>
      <c r="AF30" s="18" t="s">
        <v>68</v>
      </c>
      <c r="AG30" s="18"/>
      <c r="AH30" s="18" t="s">
        <v>68</v>
      </c>
      <c r="AI30" s="18">
        <v>0</v>
      </c>
      <c r="AJ30" s="18" t="s">
        <v>68</v>
      </c>
      <c r="AK30" s="18">
        <f>SUM(D30:AJ30)</f>
        <v>4001.8940277213601</v>
      </c>
      <c r="AL30" s="28">
        <f>SUMIF(AN30:BD30,"&gt;0")</f>
        <v>4001.8940277213601</v>
      </c>
      <c r="AM30" s="21" t="str">
        <f t="shared" si="0"/>
        <v/>
      </c>
      <c r="AN30" s="15">
        <f t="shared" si="1"/>
        <v>858.99090189873425</v>
      </c>
      <c r="AO30" s="15">
        <f t="shared" si="2"/>
        <v>856.20933521923632</v>
      </c>
      <c r="AP30" s="15">
        <f t="shared" si="3"/>
        <v>822.56896551724128</v>
      </c>
      <c r="AQ30" s="15">
        <f t="shared" si="4"/>
        <v>737.78073089701013</v>
      </c>
      <c r="AR30" s="15">
        <f t="shared" si="5"/>
        <v>726.34409418913799</v>
      </c>
      <c r="AS30" s="15">
        <f t="shared" si="6"/>
        <v>0</v>
      </c>
      <c r="AT30" s="15" t="e">
        <f t="shared" si="7"/>
        <v>#NUM!</v>
      </c>
      <c r="AU30" s="15" t="e">
        <f t="shared" si="8"/>
        <v>#NUM!</v>
      </c>
      <c r="AV30" s="15" t="e">
        <f t="shared" si="9"/>
        <v>#NUM!</v>
      </c>
      <c r="AW30" s="15" t="e">
        <f t="shared" si="10"/>
        <v>#NUM!</v>
      </c>
      <c r="AX30" s="15" t="e">
        <f t="shared" si="11"/>
        <v>#NUM!</v>
      </c>
      <c r="AY30" s="15" t="e">
        <f t="shared" si="12"/>
        <v>#NUM!</v>
      </c>
      <c r="AZ30" s="15" t="e">
        <f t="shared" si="13"/>
        <v>#NUM!</v>
      </c>
      <c r="BA30" s="15" t="e">
        <f t="shared" si="14"/>
        <v>#NUM!</v>
      </c>
      <c r="BB30" s="15" t="e">
        <f t="shared" si="15"/>
        <v>#NUM!</v>
      </c>
      <c r="BC30" s="15" t="e">
        <f t="shared" si="16"/>
        <v>#NUM!</v>
      </c>
      <c r="BD30" s="15" t="e">
        <f t="shared" si="17"/>
        <v>#NUM!</v>
      </c>
      <c r="BE30" s="12" t="s">
        <v>47</v>
      </c>
      <c r="BF30" s="19" t="e">
        <f>VLOOKUP(B30,prot!A:I,9,FALSE)</f>
        <v>#N/A</v>
      </c>
      <c r="BG30" s="9" t="b">
        <f t="shared" si="18"/>
        <v>1</v>
      </c>
      <c r="BH30" s="8">
        <f t="shared" si="19"/>
        <v>0</v>
      </c>
    </row>
    <row r="31" spans="1:60" ht="13.5" customHeight="1">
      <c r="A31" s="6">
        <v>27</v>
      </c>
      <c r="B31" s="1" t="s">
        <v>23</v>
      </c>
      <c r="C31" s="54">
        <v>1970</v>
      </c>
      <c r="D31" s="18" t="s">
        <v>68</v>
      </c>
      <c r="E31" s="18" t="s">
        <v>68</v>
      </c>
      <c r="F31" s="38" t="s">
        <v>68</v>
      </c>
      <c r="G31" s="38" t="s">
        <v>68</v>
      </c>
      <c r="H31" s="18" t="s">
        <v>68</v>
      </c>
      <c r="I31" s="18" t="s">
        <v>68</v>
      </c>
      <c r="J31" s="18" t="s">
        <v>68</v>
      </c>
      <c r="K31" s="18" t="s">
        <v>68</v>
      </c>
      <c r="L31" s="18">
        <v>1122</v>
      </c>
      <c r="M31" s="18" t="s">
        <v>68</v>
      </c>
      <c r="N31" s="18"/>
      <c r="O31" s="18" t="s">
        <v>68</v>
      </c>
      <c r="P31" s="18" t="s">
        <v>68</v>
      </c>
      <c r="Q31" s="18" t="s">
        <v>68</v>
      </c>
      <c r="R31" s="18" t="s">
        <v>68</v>
      </c>
      <c r="S31" s="18">
        <v>1024.6396081175651</v>
      </c>
      <c r="T31" s="18" t="s">
        <v>68</v>
      </c>
      <c r="U31" s="18" t="s">
        <v>68</v>
      </c>
      <c r="V31" s="18" t="s">
        <v>68</v>
      </c>
      <c r="W31" s="18" t="s">
        <v>68</v>
      </c>
      <c r="X31" s="18" t="s">
        <v>68</v>
      </c>
      <c r="Y31" s="18" t="s">
        <v>68</v>
      </c>
      <c r="Z31" s="18" t="s">
        <v>68</v>
      </c>
      <c r="AA31" s="18" t="s">
        <v>68</v>
      </c>
      <c r="AB31" s="18" t="s">
        <v>68</v>
      </c>
      <c r="AC31" s="18" t="s">
        <v>68</v>
      </c>
      <c r="AD31" s="18" t="s">
        <v>68</v>
      </c>
      <c r="AE31" s="18" t="s">
        <v>68</v>
      </c>
      <c r="AF31" s="18">
        <v>904.275514874142</v>
      </c>
      <c r="AG31" s="18"/>
      <c r="AH31" s="18" t="s">
        <v>68</v>
      </c>
      <c r="AI31" s="18">
        <v>0</v>
      </c>
      <c r="AJ31" s="18" t="s">
        <v>68</v>
      </c>
      <c r="AK31" s="18">
        <f>SUM(D31:AJ31)</f>
        <v>3050.9151229917074</v>
      </c>
      <c r="AL31" s="28">
        <f>SUMIF(AN31:BD31,"&gt;0")</f>
        <v>3050.9151229917074</v>
      </c>
      <c r="AM31" s="21" t="str">
        <f t="shared" si="0"/>
        <v/>
      </c>
      <c r="AN31" s="15">
        <f t="shared" si="1"/>
        <v>1122</v>
      </c>
      <c r="AO31" s="15">
        <f t="shared" si="2"/>
        <v>1024.6396081175651</v>
      </c>
      <c r="AP31" s="15">
        <f t="shared" si="3"/>
        <v>904.275514874142</v>
      </c>
      <c r="AQ31" s="15">
        <f t="shared" si="4"/>
        <v>0</v>
      </c>
      <c r="AR31" s="15" t="e">
        <f t="shared" si="5"/>
        <v>#NUM!</v>
      </c>
      <c r="AS31" s="15" t="e">
        <f t="shared" si="6"/>
        <v>#NUM!</v>
      </c>
      <c r="AT31" s="15" t="e">
        <f t="shared" si="7"/>
        <v>#NUM!</v>
      </c>
      <c r="AU31" s="15" t="e">
        <f t="shared" si="8"/>
        <v>#NUM!</v>
      </c>
      <c r="AV31" s="15" t="e">
        <f t="shared" si="9"/>
        <v>#NUM!</v>
      </c>
      <c r="AW31" s="15" t="e">
        <f t="shared" si="10"/>
        <v>#NUM!</v>
      </c>
      <c r="AX31" s="15" t="e">
        <f t="shared" si="11"/>
        <v>#NUM!</v>
      </c>
      <c r="AY31" s="15" t="e">
        <f t="shared" si="12"/>
        <v>#NUM!</v>
      </c>
      <c r="AZ31" s="15" t="e">
        <f t="shared" si="13"/>
        <v>#NUM!</v>
      </c>
      <c r="BA31" s="15" t="e">
        <f t="shared" si="14"/>
        <v>#NUM!</v>
      </c>
      <c r="BB31" s="15" t="e">
        <f t="shared" si="15"/>
        <v>#NUM!</v>
      </c>
      <c r="BC31" s="15" t="e">
        <f t="shared" si="16"/>
        <v>#NUM!</v>
      </c>
      <c r="BD31" s="15" t="e">
        <f t="shared" si="17"/>
        <v>#NUM!</v>
      </c>
      <c r="BE31" s="12" t="s">
        <v>47</v>
      </c>
      <c r="BF31" s="19" t="e">
        <f>VLOOKUP(B31,prot!A:I,9,FALSE)</f>
        <v>#N/A</v>
      </c>
      <c r="BG31" s="9" t="b">
        <f t="shared" si="18"/>
        <v>1</v>
      </c>
      <c r="BH31" s="8">
        <f t="shared" si="19"/>
        <v>0</v>
      </c>
    </row>
    <row r="32" spans="1:60" ht="14.25" customHeight="1">
      <c r="A32" s="6">
        <v>28</v>
      </c>
      <c r="B32" s="1" t="s">
        <v>87</v>
      </c>
      <c r="C32" s="54">
        <v>1986</v>
      </c>
      <c r="D32" s="18">
        <v>743.81658175081054</v>
      </c>
      <c r="E32" s="18" t="s">
        <v>68</v>
      </c>
      <c r="F32" s="38" t="s">
        <v>68</v>
      </c>
      <c r="G32" s="38" t="s">
        <v>68</v>
      </c>
      <c r="H32" s="18">
        <v>715.35505124450947</v>
      </c>
      <c r="I32" s="18">
        <v>743.4762589928057</v>
      </c>
      <c r="J32" s="18" t="s">
        <v>68</v>
      </c>
      <c r="K32" s="18" t="s">
        <v>68</v>
      </c>
      <c r="L32" s="18" t="s">
        <v>68</v>
      </c>
      <c r="M32" s="18" t="s">
        <v>68</v>
      </c>
      <c r="N32" s="18"/>
      <c r="O32" s="18" t="s">
        <v>68</v>
      </c>
      <c r="P32" s="18" t="s">
        <v>68</v>
      </c>
      <c r="Q32" s="18" t="s">
        <v>68</v>
      </c>
      <c r="R32" s="18" t="s">
        <v>68</v>
      </c>
      <c r="S32" s="18" t="s">
        <v>68</v>
      </c>
      <c r="T32" s="18" t="s">
        <v>68</v>
      </c>
      <c r="U32" s="18">
        <v>481.97242841993636</v>
      </c>
      <c r="V32" s="18" t="s">
        <v>68</v>
      </c>
      <c r="W32" s="18" t="s">
        <v>68</v>
      </c>
      <c r="X32" s="18" t="s">
        <v>68</v>
      </c>
      <c r="Y32" s="18" t="s">
        <v>68</v>
      </c>
      <c r="Z32" s="18" t="s">
        <v>68</v>
      </c>
      <c r="AA32" s="18" t="s">
        <v>68</v>
      </c>
      <c r="AB32" s="18" t="s">
        <v>68</v>
      </c>
      <c r="AC32" s="18" t="s">
        <v>68</v>
      </c>
      <c r="AD32" s="18" t="s">
        <v>68</v>
      </c>
      <c r="AE32" s="18" t="s">
        <v>68</v>
      </c>
      <c r="AF32" s="18" t="s">
        <v>68</v>
      </c>
      <c r="AG32" s="18"/>
      <c r="AH32" s="18" t="s">
        <v>68</v>
      </c>
      <c r="AI32" s="18">
        <v>0</v>
      </c>
      <c r="AJ32" s="18" t="s">
        <v>68</v>
      </c>
      <c r="AK32" s="18">
        <f>SUM(D32:AJ32)</f>
        <v>2684.6203204080621</v>
      </c>
      <c r="AL32" s="28">
        <f>SUMIF(AN32:BD32,"&gt;0")</f>
        <v>2684.6203204080621</v>
      </c>
      <c r="AM32" s="21" t="str">
        <f t="shared" si="0"/>
        <v/>
      </c>
      <c r="AN32" s="15">
        <f t="shared" si="1"/>
        <v>743.81658175081054</v>
      </c>
      <c r="AO32" s="15">
        <f t="shared" si="2"/>
        <v>743.4762589928057</v>
      </c>
      <c r="AP32" s="15">
        <f t="shared" si="3"/>
        <v>715.35505124450947</v>
      </c>
      <c r="AQ32" s="15">
        <f t="shared" si="4"/>
        <v>481.97242841993636</v>
      </c>
      <c r="AR32" s="15">
        <f t="shared" si="5"/>
        <v>0</v>
      </c>
      <c r="AS32" s="15" t="e">
        <f t="shared" si="6"/>
        <v>#NUM!</v>
      </c>
      <c r="AT32" s="15" t="e">
        <f t="shared" si="7"/>
        <v>#NUM!</v>
      </c>
      <c r="AU32" s="15" t="e">
        <f t="shared" si="8"/>
        <v>#NUM!</v>
      </c>
      <c r="AV32" s="15" t="e">
        <f t="shared" si="9"/>
        <v>#NUM!</v>
      </c>
      <c r="AW32" s="15" t="e">
        <f t="shared" si="10"/>
        <v>#NUM!</v>
      </c>
      <c r="AX32" s="15" t="e">
        <f t="shared" si="11"/>
        <v>#NUM!</v>
      </c>
      <c r="AY32" s="15" t="e">
        <f t="shared" si="12"/>
        <v>#NUM!</v>
      </c>
      <c r="AZ32" s="15" t="e">
        <f t="shared" si="13"/>
        <v>#NUM!</v>
      </c>
      <c r="BA32" s="15" t="e">
        <f t="shared" si="14"/>
        <v>#NUM!</v>
      </c>
      <c r="BB32" s="15" t="e">
        <f t="shared" si="15"/>
        <v>#NUM!</v>
      </c>
      <c r="BC32" s="15" t="e">
        <f t="shared" si="16"/>
        <v>#NUM!</v>
      </c>
      <c r="BD32" s="15" t="e">
        <f t="shared" si="17"/>
        <v>#NUM!</v>
      </c>
      <c r="BE32" s="12" t="s">
        <v>47</v>
      </c>
      <c r="BF32" s="19" t="e">
        <f>VLOOKUP(B32,prot!A:I,9,FALSE)</f>
        <v>#N/A</v>
      </c>
      <c r="BG32" s="9" t="b">
        <f t="shared" si="18"/>
        <v>1</v>
      </c>
      <c r="BH32" s="8">
        <f t="shared" si="19"/>
        <v>0</v>
      </c>
    </row>
    <row r="33" spans="1:60" ht="13.5" customHeight="1">
      <c r="A33" s="6">
        <v>29</v>
      </c>
      <c r="B33" s="1" t="s">
        <v>151</v>
      </c>
      <c r="C33" s="55">
        <v>1974</v>
      </c>
      <c r="D33" s="18" t="s">
        <v>68</v>
      </c>
      <c r="E33" s="18" t="s">
        <v>68</v>
      </c>
      <c r="F33" s="38" t="s">
        <v>68</v>
      </c>
      <c r="G33" s="38" t="s">
        <v>68</v>
      </c>
      <c r="H33" s="18" t="s">
        <v>68</v>
      </c>
      <c r="I33" s="18" t="s">
        <v>68</v>
      </c>
      <c r="J33" s="18" t="s">
        <v>68</v>
      </c>
      <c r="K33" s="18" t="s">
        <v>68</v>
      </c>
      <c r="L33" s="18">
        <v>898.6145648312613</v>
      </c>
      <c r="M33" s="18">
        <v>964.81065651760241</v>
      </c>
      <c r="N33" s="18"/>
      <c r="O33" s="18" t="s">
        <v>68</v>
      </c>
      <c r="P33" s="18" t="s">
        <v>68</v>
      </c>
      <c r="Q33" s="18" t="s">
        <v>68</v>
      </c>
      <c r="R33" s="18" t="s">
        <v>68</v>
      </c>
      <c r="S33" s="18" t="s">
        <v>68</v>
      </c>
      <c r="T33" s="18" t="s">
        <v>68</v>
      </c>
      <c r="U33" s="18" t="s">
        <v>68</v>
      </c>
      <c r="V33" s="18" t="s">
        <v>68</v>
      </c>
      <c r="W33" s="18" t="s">
        <v>68</v>
      </c>
      <c r="X33" s="18" t="s">
        <v>68</v>
      </c>
      <c r="Y33" s="18" t="s">
        <v>68</v>
      </c>
      <c r="Z33" s="18" t="s">
        <v>68</v>
      </c>
      <c r="AA33" s="18" t="s">
        <v>68</v>
      </c>
      <c r="AB33" s="18" t="s">
        <v>68</v>
      </c>
      <c r="AC33" s="18">
        <v>635.19460619062227</v>
      </c>
      <c r="AD33" s="18" t="s">
        <v>68</v>
      </c>
      <c r="AE33" s="18" t="s">
        <v>68</v>
      </c>
      <c r="AF33" s="18" t="s">
        <v>68</v>
      </c>
      <c r="AG33" s="18"/>
      <c r="AH33" s="18" t="s">
        <v>68</v>
      </c>
      <c r="AI33" s="18">
        <v>0</v>
      </c>
      <c r="AJ33" s="18" t="s">
        <v>68</v>
      </c>
      <c r="AK33" s="18">
        <f>SUM(D33:AJ33)</f>
        <v>2498.6198275394859</v>
      </c>
      <c r="AL33" s="28">
        <f>SUMIF(AN33:BD33,"&gt;0")</f>
        <v>2498.6198275394859</v>
      </c>
      <c r="AM33" s="21" t="str">
        <f t="shared" si="0"/>
        <v/>
      </c>
      <c r="AN33" s="15">
        <f t="shared" si="1"/>
        <v>964.81065651760241</v>
      </c>
      <c r="AO33" s="15">
        <f t="shared" si="2"/>
        <v>898.6145648312613</v>
      </c>
      <c r="AP33" s="15">
        <f t="shared" si="3"/>
        <v>635.19460619062227</v>
      </c>
      <c r="AQ33" s="15">
        <f t="shared" si="4"/>
        <v>0</v>
      </c>
      <c r="AR33" s="15" t="e">
        <f t="shared" si="5"/>
        <v>#NUM!</v>
      </c>
      <c r="AS33" s="15" t="e">
        <f t="shared" si="6"/>
        <v>#NUM!</v>
      </c>
      <c r="AT33" s="15" t="e">
        <f t="shared" si="7"/>
        <v>#NUM!</v>
      </c>
      <c r="AU33" s="15" t="e">
        <f t="shared" si="8"/>
        <v>#NUM!</v>
      </c>
      <c r="AV33" s="15" t="e">
        <f t="shared" si="9"/>
        <v>#NUM!</v>
      </c>
      <c r="AW33" s="15" t="e">
        <f t="shared" si="10"/>
        <v>#NUM!</v>
      </c>
      <c r="AX33" s="15" t="e">
        <f t="shared" si="11"/>
        <v>#NUM!</v>
      </c>
      <c r="AY33" s="15" t="e">
        <f t="shared" si="12"/>
        <v>#NUM!</v>
      </c>
      <c r="AZ33" s="15" t="e">
        <f t="shared" si="13"/>
        <v>#NUM!</v>
      </c>
      <c r="BA33" s="15" t="e">
        <f t="shared" si="14"/>
        <v>#NUM!</v>
      </c>
      <c r="BB33" s="15" t="e">
        <f t="shared" si="15"/>
        <v>#NUM!</v>
      </c>
      <c r="BC33" s="15" t="e">
        <f t="shared" si="16"/>
        <v>#NUM!</v>
      </c>
      <c r="BD33" s="15" t="e">
        <f t="shared" si="17"/>
        <v>#NUM!</v>
      </c>
      <c r="BE33" s="12" t="s">
        <v>47</v>
      </c>
      <c r="BF33" s="19" t="e">
        <f>VLOOKUP(B33,prot!A:I,9,FALSE)</f>
        <v>#N/A</v>
      </c>
      <c r="BG33" s="9" t="b">
        <f t="shared" si="18"/>
        <v>1</v>
      </c>
      <c r="BH33" s="8">
        <f t="shared" si="19"/>
        <v>0</v>
      </c>
    </row>
    <row r="34" spans="1:60" ht="14.25" customHeight="1">
      <c r="A34" s="6">
        <v>30</v>
      </c>
      <c r="B34" s="4" t="s">
        <v>59</v>
      </c>
      <c r="C34" s="54">
        <v>1977</v>
      </c>
      <c r="D34" s="18" t="s">
        <v>68</v>
      </c>
      <c r="E34" s="18">
        <v>658.66283676703642</v>
      </c>
      <c r="F34" s="38" t="s">
        <v>68</v>
      </c>
      <c r="G34" s="38" t="s">
        <v>68</v>
      </c>
      <c r="H34" s="18">
        <v>664.98063891577931</v>
      </c>
      <c r="I34" s="18">
        <v>736.68739859383436</v>
      </c>
      <c r="J34" s="18" t="s">
        <v>68</v>
      </c>
      <c r="K34" s="18" t="s">
        <v>68</v>
      </c>
      <c r="L34" s="18" t="s">
        <v>68</v>
      </c>
      <c r="M34" s="18" t="s">
        <v>68</v>
      </c>
      <c r="N34" s="18"/>
      <c r="O34" s="18" t="s">
        <v>68</v>
      </c>
      <c r="P34" s="18" t="s">
        <v>68</v>
      </c>
      <c r="Q34" s="18" t="s">
        <v>68</v>
      </c>
      <c r="R34" s="18" t="s">
        <v>68</v>
      </c>
      <c r="S34" s="18" t="s">
        <v>68</v>
      </c>
      <c r="T34" s="18" t="s">
        <v>68</v>
      </c>
      <c r="U34" s="18" t="s">
        <v>68</v>
      </c>
      <c r="V34" s="18" t="s">
        <v>68</v>
      </c>
      <c r="W34" s="18" t="s">
        <v>68</v>
      </c>
      <c r="X34" s="18" t="s">
        <v>68</v>
      </c>
      <c r="Y34" s="18" t="s">
        <v>68</v>
      </c>
      <c r="Z34" s="18" t="s">
        <v>68</v>
      </c>
      <c r="AA34" s="18" t="s">
        <v>68</v>
      </c>
      <c r="AB34" s="18" t="s">
        <v>68</v>
      </c>
      <c r="AC34" s="18" t="s">
        <v>68</v>
      </c>
      <c r="AD34" s="18" t="s">
        <v>68</v>
      </c>
      <c r="AE34" s="18" t="s">
        <v>68</v>
      </c>
      <c r="AF34" s="18" t="s">
        <v>68</v>
      </c>
      <c r="AG34" s="18"/>
      <c r="AH34" s="18" t="s">
        <v>68</v>
      </c>
      <c r="AI34" s="18">
        <v>0</v>
      </c>
      <c r="AJ34" s="18" t="s">
        <v>68</v>
      </c>
      <c r="AK34" s="18">
        <f>SUM(D34:AJ34)</f>
        <v>2060.3308742766503</v>
      </c>
      <c r="AL34" s="28">
        <f>SUMIF(AN34:BD34,"&gt;0")</f>
        <v>2060.3308742766503</v>
      </c>
      <c r="AM34" s="21" t="str">
        <f t="shared" si="0"/>
        <v/>
      </c>
      <c r="AN34" s="15">
        <f t="shared" si="1"/>
        <v>736.68739859383436</v>
      </c>
      <c r="AO34" s="15">
        <f t="shared" si="2"/>
        <v>664.98063891577931</v>
      </c>
      <c r="AP34" s="15">
        <f t="shared" si="3"/>
        <v>658.66283676703642</v>
      </c>
      <c r="AQ34" s="15">
        <f t="shared" si="4"/>
        <v>0</v>
      </c>
      <c r="AR34" s="15" t="e">
        <f t="shared" si="5"/>
        <v>#NUM!</v>
      </c>
      <c r="AS34" s="15" t="e">
        <f t="shared" si="6"/>
        <v>#NUM!</v>
      </c>
      <c r="AT34" s="15" t="e">
        <f t="shared" si="7"/>
        <v>#NUM!</v>
      </c>
      <c r="AU34" s="15" t="e">
        <f t="shared" si="8"/>
        <v>#NUM!</v>
      </c>
      <c r="AV34" s="15" t="e">
        <f t="shared" si="9"/>
        <v>#NUM!</v>
      </c>
      <c r="AW34" s="15" t="e">
        <f t="shared" si="10"/>
        <v>#NUM!</v>
      </c>
      <c r="AX34" s="15" t="e">
        <f t="shared" si="11"/>
        <v>#NUM!</v>
      </c>
      <c r="AY34" s="15" t="e">
        <f t="shared" si="12"/>
        <v>#NUM!</v>
      </c>
      <c r="AZ34" s="15" t="e">
        <f t="shared" si="13"/>
        <v>#NUM!</v>
      </c>
      <c r="BA34" s="15" t="e">
        <f t="shared" si="14"/>
        <v>#NUM!</v>
      </c>
      <c r="BB34" s="15" t="e">
        <f t="shared" si="15"/>
        <v>#NUM!</v>
      </c>
      <c r="BC34" s="15" t="e">
        <f t="shared" si="16"/>
        <v>#NUM!</v>
      </c>
      <c r="BD34" s="15" t="e">
        <f t="shared" si="17"/>
        <v>#NUM!</v>
      </c>
      <c r="BE34" s="12" t="s">
        <v>47</v>
      </c>
      <c r="BF34" s="19" t="e">
        <f>VLOOKUP(B34,prot!A:I,9,FALSE)</f>
        <v>#N/A</v>
      </c>
      <c r="BG34" s="9" t="b">
        <f t="shared" si="18"/>
        <v>1</v>
      </c>
      <c r="BH34" s="8">
        <f t="shared" si="19"/>
        <v>0</v>
      </c>
    </row>
    <row r="35" spans="1:60" ht="13.5" customHeight="1">
      <c r="A35" s="6">
        <v>31</v>
      </c>
      <c r="B35" s="1" t="s">
        <v>167</v>
      </c>
      <c r="C35" s="55">
        <v>1970</v>
      </c>
      <c r="D35" s="18" t="s">
        <v>68</v>
      </c>
      <c r="E35" s="18" t="s">
        <v>68</v>
      </c>
      <c r="F35" s="38" t="s">
        <v>68</v>
      </c>
      <c r="G35" s="38" t="s">
        <v>68</v>
      </c>
      <c r="H35" s="18" t="s">
        <v>68</v>
      </c>
      <c r="I35" s="18" t="s">
        <v>68</v>
      </c>
      <c r="J35" s="18" t="s">
        <v>68</v>
      </c>
      <c r="K35" s="18" t="s">
        <v>68</v>
      </c>
      <c r="L35" s="18" t="s">
        <v>68</v>
      </c>
      <c r="M35" s="18" t="s">
        <v>68</v>
      </c>
      <c r="N35" s="18"/>
      <c r="O35" s="18" t="s">
        <v>68</v>
      </c>
      <c r="P35" s="18" t="s">
        <v>68</v>
      </c>
      <c r="Q35" s="18" t="s">
        <v>68</v>
      </c>
      <c r="R35" s="18" t="s">
        <v>68</v>
      </c>
      <c r="S35" s="18" t="s">
        <v>68</v>
      </c>
      <c r="T35" s="18" t="s">
        <v>68</v>
      </c>
      <c r="U35" s="18" t="s">
        <v>68</v>
      </c>
      <c r="V35" s="18" t="s">
        <v>68</v>
      </c>
      <c r="W35" s="18" t="s">
        <v>68</v>
      </c>
      <c r="X35" s="18">
        <v>390.03935418768924</v>
      </c>
      <c r="Y35" s="18" t="s">
        <v>68</v>
      </c>
      <c r="Z35" s="18">
        <v>423.38675022381381</v>
      </c>
      <c r="AA35" s="18" t="s">
        <v>68</v>
      </c>
      <c r="AB35" s="18" t="s">
        <v>68</v>
      </c>
      <c r="AC35" s="18" t="s">
        <v>68</v>
      </c>
      <c r="AD35" s="18" t="s">
        <v>68</v>
      </c>
      <c r="AE35" s="18" t="s">
        <v>68</v>
      </c>
      <c r="AF35" s="18" t="s">
        <v>68</v>
      </c>
      <c r="AG35" s="18">
        <v>646</v>
      </c>
      <c r="AH35" s="18">
        <v>550.49438202247188</v>
      </c>
      <c r="AI35" s="18">
        <v>0</v>
      </c>
      <c r="AJ35" s="18" t="s">
        <v>68</v>
      </c>
      <c r="AK35" s="18">
        <f>SUM(D35:AJ35)</f>
        <v>2009.9204864339749</v>
      </c>
      <c r="AL35" s="28">
        <f>SUMIF(AN35:BD35,"&gt;0")</f>
        <v>2009.9204864339749</v>
      </c>
      <c r="AM35" s="21" t="str">
        <f t="shared" si="0"/>
        <v/>
      </c>
      <c r="AN35" s="15">
        <f t="shared" si="1"/>
        <v>646</v>
      </c>
      <c r="AO35" s="15">
        <f t="shared" si="2"/>
        <v>550.49438202247188</v>
      </c>
      <c r="AP35" s="15">
        <f t="shared" si="3"/>
        <v>423.38675022381381</v>
      </c>
      <c r="AQ35" s="15">
        <f t="shared" si="4"/>
        <v>390.03935418768924</v>
      </c>
      <c r="AR35" s="15">
        <f t="shared" si="5"/>
        <v>0</v>
      </c>
      <c r="AS35" s="15" t="e">
        <f t="shared" si="6"/>
        <v>#NUM!</v>
      </c>
      <c r="AT35" s="15" t="e">
        <f t="shared" si="7"/>
        <v>#NUM!</v>
      </c>
      <c r="AU35" s="15" t="e">
        <f t="shared" si="8"/>
        <v>#NUM!</v>
      </c>
      <c r="AV35" s="15" t="e">
        <f t="shared" si="9"/>
        <v>#NUM!</v>
      </c>
      <c r="AW35" s="15" t="e">
        <f t="shared" si="10"/>
        <v>#NUM!</v>
      </c>
      <c r="AX35" s="15" t="e">
        <f t="shared" si="11"/>
        <v>#NUM!</v>
      </c>
      <c r="AY35" s="15" t="e">
        <f t="shared" si="12"/>
        <v>#NUM!</v>
      </c>
      <c r="AZ35" s="15" t="e">
        <f t="shared" si="13"/>
        <v>#NUM!</v>
      </c>
      <c r="BA35" s="15" t="e">
        <f t="shared" si="14"/>
        <v>#NUM!</v>
      </c>
      <c r="BB35" s="15" t="e">
        <f t="shared" si="15"/>
        <v>#NUM!</v>
      </c>
      <c r="BC35" s="15" t="e">
        <f t="shared" si="16"/>
        <v>#NUM!</v>
      </c>
      <c r="BD35" s="15" t="e">
        <f t="shared" si="17"/>
        <v>#NUM!</v>
      </c>
      <c r="BE35" s="12" t="s">
        <v>47</v>
      </c>
      <c r="BF35" s="19" t="e">
        <f>VLOOKUP(B35,prot!A:I,9,FALSE)</f>
        <v>#N/A</v>
      </c>
      <c r="BG35" s="9" t="b">
        <f t="shared" si="18"/>
        <v>1</v>
      </c>
      <c r="BH35" s="8">
        <f t="shared" si="19"/>
        <v>0</v>
      </c>
    </row>
    <row r="36" spans="1:60" ht="13.5" customHeight="1">
      <c r="A36" s="6">
        <v>32</v>
      </c>
      <c r="B36" s="1" t="s">
        <v>150</v>
      </c>
      <c r="C36" s="55">
        <v>1981</v>
      </c>
      <c r="D36" s="18" t="s">
        <v>68</v>
      </c>
      <c r="E36" s="18" t="s">
        <v>68</v>
      </c>
      <c r="F36" s="38" t="s">
        <v>68</v>
      </c>
      <c r="G36" s="38" t="s">
        <v>68</v>
      </c>
      <c r="H36" s="18" t="s">
        <v>68</v>
      </c>
      <c r="I36" s="18" t="s">
        <v>68</v>
      </c>
      <c r="J36" s="18" t="s">
        <v>68</v>
      </c>
      <c r="K36" s="18" t="s">
        <v>68</v>
      </c>
      <c r="L36" s="18">
        <v>991.10882956878845</v>
      </c>
      <c r="M36" s="18" t="s">
        <v>68</v>
      </c>
      <c r="N36" s="18"/>
      <c r="O36" s="18" t="s">
        <v>68</v>
      </c>
      <c r="P36" s="18" t="s">
        <v>68</v>
      </c>
      <c r="Q36" s="18" t="s">
        <v>68</v>
      </c>
      <c r="R36" s="18" t="s">
        <v>68</v>
      </c>
      <c r="S36" s="18" t="s">
        <v>68</v>
      </c>
      <c r="T36" s="18" t="s">
        <v>68</v>
      </c>
      <c r="U36" s="18" t="s">
        <v>68</v>
      </c>
      <c r="V36" s="18" t="s">
        <v>68</v>
      </c>
      <c r="W36" s="18" t="s">
        <v>68</v>
      </c>
      <c r="X36" s="18" t="s">
        <v>68</v>
      </c>
      <c r="Y36" s="18" t="s">
        <v>68</v>
      </c>
      <c r="Z36" s="18" t="s">
        <v>68</v>
      </c>
      <c r="AA36" s="18" t="s">
        <v>68</v>
      </c>
      <c r="AB36" s="18" t="s">
        <v>68</v>
      </c>
      <c r="AC36" s="18" t="s">
        <v>68</v>
      </c>
      <c r="AD36" s="18" t="s">
        <v>68</v>
      </c>
      <c r="AE36" s="18" t="s">
        <v>68</v>
      </c>
      <c r="AF36" s="18">
        <v>911.90720878024445</v>
      </c>
      <c r="AG36" s="18"/>
      <c r="AH36" s="18" t="s">
        <v>68</v>
      </c>
      <c r="AI36" s="18">
        <v>0</v>
      </c>
      <c r="AJ36" s="18" t="s">
        <v>68</v>
      </c>
      <c r="AK36" s="18">
        <f>SUM(D36:AJ36)</f>
        <v>1903.0160383490329</v>
      </c>
      <c r="AL36" s="28">
        <f>SUMIF(AN36:BD36,"&gt;0")</f>
        <v>1903.0160383490329</v>
      </c>
      <c r="AM36" s="21" t="str">
        <f t="shared" ref="AM36:AM69" si="20">IF(BH36=0,"",BH36)</f>
        <v/>
      </c>
      <c r="AN36" s="15">
        <f t="shared" si="1"/>
        <v>991.10882956878845</v>
      </c>
      <c r="AO36" s="15">
        <f t="shared" si="2"/>
        <v>911.90720878024445</v>
      </c>
      <c r="AP36" s="15">
        <f t="shared" si="3"/>
        <v>0</v>
      </c>
      <c r="AQ36" s="15" t="e">
        <f t="shared" si="4"/>
        <v>#NUM!</v>
      </c>
      <c r="AR36" s="15" t="e">
        <f t="shared" si="5"/>
        <v>#NUM!</v>
      </c>
      <c r="AS36" s="15" t="e">
        <f t="shared" si="6"/>
        <v>#NUM!</v>
      </c>
      <c r="AT36" s="15" t="e">
        <f t="shared" si="7"/>
        <v>#NUM!</v>
      </c>
      <c r="AU36" s="15" t="e">
        <f t="shared" si="8"/>
        <v>#NUM!</v>
      </c>
      <c r="AV36" s="15" t="e">
        <f t="shared" si="9"/>
        <v>#NUM!</v>
      </c>
      <c r="AW36" s="15" t="e">
        <f t="shared" si="10"/>
        <v>#NUM!</v>
      </c>
      <c r="AX36" s="15" t="e">
        <f t="shared" si="11"/>
        <v>#NUM!</v>
      </c>
      <c r="AY36" s="15" t="e">
        <f t="shared" si="12"/>
        <v>#NUM!</v>
      </c>
      <c r="AZ36" s="15" t="e">
        <f t="shared" si="13"/>
        <v>#NUM!</v>
      </c>
      <c r="BA36" s="15" t="e">
        <f t="shared" si="14"/>
        <v>#NUM!</v>
      </c>
      <c r="BB36" s="15" t="e">
        <f t="shared" si="15"/>
        <v>#NUM!</v>
      </c>
      <c r="BC36" s="15" t="e">
        <f t="shared" si="16"/>
        <v>#NUM!</v>
      </c>
      <c r="BD36" s="15" t="e">
        <f t="shared" si="17"/>
        <v>#NUM!</v>
      </c>
      <c r="BE36" s="12" t="s">
        <v>47</v>
      </c>
      <c r="BF36" s="19" t="e">
        <f>VLOOKUP(B36,prot!A:I,9,FALSE)</f>
        <v>#N/A</v>
      </c>
      <c r="BG36" s="9" t="b">
        <f t="shared" si="18"/>
        <v>1</v>
      </c>
      <c r="BH36" s="8">
        <f t="shared" si="19"/>
        <v>0</v>
      </c>
    </row>
    <row r="37" spans="1:60" ht="13.5" customHeight="1">
      <c r="A37" s="6">
        <v>33</v>
      </c>
      <c r="B37" s="4" t="s">
        <v>19</v>
      </c>
      <c r="C37" s="54">
        <v>1971</v>
      </c>
      <c r="D37" s="18">
        <v>683.79829984544051</v>
      </c>
      <c r="E37" s="18">
        <v>575.1052631578948</v>
      </c>
      <c r="F37" s="38" t="s">
        <v>68</v>
      </c>
      <c r="G37" s="38" t="s">
        <v>68</v>
      </c>
      <c r="H37" s="18" t="s">
        <v>68</v>
      </c>
      <c r="I37" s="18" t="s">
        <v>68</v>
      </c>
      <c r="J37" s="18" t="s">
        <v>68</v>
      </c>
      <c r="K37" s="18" t="s">
        <v>68</v>
      </c>
      <c r="L37" s="18" t="s">
        <v>68</v>
      </c>
      <c r="M37" s="18" t="s">
        <v>68</v>
      </c>
      <c r="N37" s="18"/>
      <c r="O37" s="18" t="s">
        <v>68</v>
      </c>
      <c r="P37" s="18" t="s">
        <v>68</v>
      </c>
      <c r="Q37" s="18" t="s">
        <v>68</v>
      </c>
      <c r="R37" s="18" t="s">
        <v>68</v>
      </c>
      <c r="S37" s="18" t="s">
        <v>68</v>
      </c>
      <c r="T37" s="18" t="s">
        <v>68</v>
      </c>
      <c r="U37" s="18" t="s">
        <v>68</v>
      </c>
      <c r="V37" s="18" t="s">
        <v>68</v>
      </c>
      <c r="W37" s="18" t="s">
        <v>68</v>
      </c>
      <c r="X37" s="18" t="s">
        <v>68</v>
      </c>
      <c r="Y37" s="18" t="s">
        <v>68</v>
      </c>
      <c r="Z37" s="18" t="s">
        <v>68</v>
      </c>
      <c r="AA37" s="18" t="s">
        <v>68</v>
      </c>
      <c r="AB37" s="18" t="s">
        <v>68</v>
      </c>
      <c r="AC37" s="18" t="s">
        <v>68</v>
      </c>
      <c r="AD37" s="18" t="s">
        <v>68</v>
      </c>
      <c r="AE37" s="18" t="s">
        <v>68</v>
      </c>
      <c r="AF37" s="18" t="s">
        <v>68</v>
      </c>
      <c r="AG37" s="18"/>
      <c r="AH37" s="18" t="s">
        <v>68</v>
      </c>
      <c r="AI37" s="18">
        <v>0</v>
      </c>
      <c r="AJ37" s="18" t="s">
        <v>68</v>
      </c>
      <c r="AK37" s="18">
        <f>SUM(D37:AJ37)</f>
        <v>1258.9035630033354</v>
      </c>
      <c r="AL37" s="28">
        <f>SUMIF(AN37:BD37,"&gt;0")</f>
        <v>1258.9035630033354</v>
      </c>
      <c r="AM37" s="21" t="str">
        <f t="shared" si="20"/>
        <v/>
      </c>
      <c r="AN37" s="15">
        <f t="shared" ref="AN37:AN68" si="21">LARGE($D37:$AJ37,1)</f>
        <v>683.79829984544051</v>
      </c>
      <c r="AO37" s="15">
        <f t="shared" ref="AO37:AO68" si="22">LARGE($D37:$AJ37,2)</f>
        <v>575.1052631578948</v>
      </c>
      <c r="AP37" s="15">
        <f t="shared" ref="AP37:AP68" si="23">LARGE($D37:$AJ37,3)</f>
        <v>0</v>
      </c>
      <c r="AQ37" s="15" t="e">
        <f t="shared" ref="AQ37:AQ68" si="24">LARGE($D37:$AJ37,4)</f>
        <v>#NUM!</v>
      </c>
      <c r="AR37" s="15" t="e">
        <f t="shared" ref="AR37:AR68" si="25">LARGE($D37:$AJ37,5)</f>
        <v>#NUM!</v>
      </c>
      <c r="AS37" s="15" t="e">
        <f t="shared" ref="AS37:AS68" si="26">LARGE($D37:$AJ37,6)</f>
        <v>#NUM!</v>
      </c>
      <c r="AT37" s="15" t="e">
        <f t="shared" ref="AT37:AT68" si="27">LARGE($D37:$AJ37,7)</f>
        <v>#NUM!</v>
      </c>
      <c r="AU37" s="15" t="e">
        <f t="shared" ref="AU37:AU68" si="28">LARGE($D37:$AJ37,8)</f>
        <v>#NUM!</v>
      </c>
      <c r="AV37" s="15" t="e">
        <f t="shared" ref="AV37:AV68" si="29">LARGE($D37:$AJ37,9)</f>
        <v>#NUM!</v>
      </c>
      <c r="AW37" s="15" t="e">
        <f t="shared" ref="AW37:AW68" si="30">LARGE($D37:$AJ37,10)</f>
        <v>#NUM!</v>
      </c>
      <c r="AX37" s="15" t="e">
        <f t="shared" ref="AX37:AX68" si="31">LARGE($D37:$AJ37,11)</f>
        <v>#NUM!</v>
      </c>
      <c r="AY37" s="15" t="e">
        <f t="shared" ref="AY37:AY68" si="32">LARGE($D37:$AJ37,12)</f>
        <v>#NUM!</v>
      </c>
      <c r="AZ37" s="15" t="e">
        <f t="shared" ref="AZ37:AZ68" si="33">LARGE($D37:$AJ37,13)</f>
        <v>#NUM!</v>
      </c>
      <c r="BA37" s="15" t="e">
        <f t="shared" ref="BA37:BA68" si="34">LARGE($D37:$AJ37,14)</f>
        <v>#NUM!</v>
      </c>
      <c r="BB37" s="15" t="e">
        <f t="shared" ref="BB37:BB68" si="35">LARGE($D37:$AJ37,15)</f>
        <v>#NUM!</v>
      </c>
      <c r="BC37" s="15" t="e">
        <f t="shared" ref="BC37:BC68" si="36">LARGE($D37:$AJ37,16)</f>
        <v>#NUM!</v>
      </c>
      <c r="BD37" s="15" t="e">
        <f t="shared" ref="BD37:BD68" si="37">LARGE($D37:$AJ37,17)</f>
        <v>#NUM!</v>
      </c>
      <c r="BE37" s="12" t="s">
        <v>47</v>
      </c>
      <c r="BF37" s="19" t="e">
        <f>VLOOKUP(B37,prot!A:I,9,FALSE)</f>
        <v>#N/A</v>
      </c>
      <c r="BG37" s="9" t="b">
        <f t="shared" ref="BG37:BG68" si="38">ISERROR(BF37)</f>
        <v>1</v>
      </c>
      <c r="BH37" s="8">
        <f t="shared" ref="BH37:BH68" si="39">IF(BG37,0,BF37)</f>
        <v>0</v>
      </c>
    </row>
    <row r="38" spans="1:60" ht="13.5" customHeight="1">
      <c r="A38" s="6">
        <v>34</v>
      </c>
      <c r="B38" s="1" t="s">
        <v>160</v>
      </c>
      <c r="C38" s="55">
        <v>1972</v>
      </c>
      <c r="D38" s="18" t="s">
        <v>68</v>
      </c>
      <c r="E38" s="18" t="s">
        <v>68</v>
      </c>
      <c r="F38" s="38" t="s">
        <v>68</v>
      </c>
      <c r="G38" s="38" t="s">
        <v>68</v>
      </c>
      <c r="H38" s="18">
        <v>337.0898041863606</v>
      </c>
      <c r="I38" s="18" t="s">
        <v>68</v>
      </c>
      <c r="J38" s="18" t="s">
        <v>68</v>
      </c>
      <c r="K38" s="18" t="s">
        <v>68</v>
      </c>
      <c r="L38" s="18" t="s">
        <v>68</v>
      </c>
      <c r="M38" s="18" t="s">
        <v>68</v>
      </c>
      <c r="N38" s="18"/>
      <c r="O38" s="18" t="s">
        <v>68</v>
      </c>
      <c r="P38" s="18" t="s">
        <v>68</v>
      </c>
      <c r="Q38" s="18" t="s">
        <v>68</v>
      </c>
      <c r="R38" s="18" t="s">
        <v>68</v>
      </c>
      <c r="S38" s="18">
        <v>877.95246800731252</v>
      </c>
      <c r="T38" s="18" t="s">
        <v>68</v>
      </c>
      <c r="U38" s="18" t="s">
        <v>68</v>
      </c>
      <c r="V38" s="18" t="s">
        <v>68</v>
      </c>
      <c r="W38" s="18" t="s">
        <v>68</v>
      </c>
      <c r="X38" s="18" t="s">
        <v>68</v>
      </c>
      <c r="Y38" s="18" t="s">
        <v>68</v>
      </c>
      <c r="Z38" s="18" t="s">
        <v>68</v>
      </c>
      <c r="AA38" s="18" t="s">
        <v>68</v>
      </c>
      <c r="AB38" s="18" t="s">
        <v>68</v>
      </c>
      <c r="AC38" s="18" t="s">
        <v>68</v>
      </c>
      <c r="AD38" s="18" t="s">
        <v>68</v>
      </c>
      <c r="AE38" s="18" t="s">
        <v>68</v>
      </c>
      <c r="AF38" s="18" t="s">
        <v>68</v>
      </c>
      <c r="AG38" s="18"/>
      <c r="AH38" s="18" t="s">
        <v>68</v>
      </c>
      <c r="AI38" s="18">
        <v>0</v>
      </c>
      <c r="AJ38" s="18" t="s">
        <v>68</v>
      </c>
      <c r="AK38" s="18">
        <f>SUM(D38:AJ38)</f>
        <v>1215.0422721936732</v>
      </c>
      <c r="AL38" s="28">
        <f>SUMIF(AN38:BD38,"&gt;0")</f>
        <v>1215.0422721936732</v>
      </c>
      <c r="AM38" s="21" t="str">
        <f t="shared" si="20"/>
        <v/>
      </c>
      <c r="AN38" s="15">
        <f t="shared" si="21"/>
        <v>877.95246800731252</v>
      </c>
      <c r="AO38" s="15">
        <f t="shared" si="22"/>
        <v>337.0898041863606</v>
      </c>
      <c r="AP38" s="15">
        <f t="shared" si="23"/>
        <v>0</v>
      </c>
      <c r="AQ38" s="15" t="e">
        <f t="shared" si="24"/>
        <v>#NUM!</v>
      </c>
      <c r="AR38" s="15" t="e">
        <f t="shared" si="25"/>
        <v>#NUM!</v>
      </c>
      <c r="AS38" s="15" t="e">
        <f t="shared" si="26"/>
        <v>#NUM!</v>
      </c>
      <c r="AT38" s="15" t="e">
        <f t="shared" si="27"/>
        <v>#NUM!</v>
      </c>
      <c r="AU38" s="15" t="e">
        <f t="shared" si="28"/>
        <v>#NUM!</v>
      </c>
      <c r="AV38" s="15" t="e">
        <f t="shared" si="29"/>
        <v>#NUM!</v>
      </c>
      <c r="AW38" s="15" t="e">
        <f t="shared" si="30"/>
        <v>#NUM!</v>
      </c>
      <c r="AX38" s="15" t="e">
        <f t="shared" si="31"/>
        <v>#NUM!</v>
      </c>
      <c r="AY38" s="15" t="e">
        <f t="shared" si="32"/>
        <v>#NUM!</v>
      </c>
      <c r="AZ38" s="15" t="e">
        <f t="shared" si="33"/>
        <v>#NUM!</v>
      </c>
      <c r="BA38" s="15" t="e">
        <f t="shared" si="34"/>
        <v>#NUM!</v>
      </c>
      <c r="BB38" s="15" t="e">
        <f t="shared" si="35"/>
        <v>#NUM!</v>
      </c>
      <c r="BC38" s="15" t="e">
        <f t="shared" si="36"/>
        <v>#NUM!</v>
      </c>
      <c r="BD38" s="15" t="e">
        <f t="shared" si="37"/>
        <v>#NUM!</v>
      </c>
      <c r="BE38" s="12" t="s">
        <v>47</v>
      </c>
      <c r="BF38" s="19" t="e">
        <f>VLOOKUP(B38,prot!A:I,9,FALSE)</f>
        <v>#N/A</v>
      </c>
      <c r="BG38" s="9" t="b">
        <f t="shared" si="38"/>
        <v>1</v>
      </c>
      <c r="BH38" s="8">
        <f t="shared" si="39"/>
        <v>0</v>
      </c>
    </row>
    <row r="39" spans="1:60" ht="13.5" customHeight="1">
      <c r="A39" s="6">
        <v>35</v>
      </c>
      <c r="B39" s="1" t="s">
        <v>92</v>
      </c>
      <c r="C39" s="54">
        <v>1980</v>
      </c>
      <c r="D39" s="18">
        <v>390.94677343382006</v>
      </c>
      <c r="E39" s="18">
        <v>408.03304957436154</v>
      </c>
      <c r="F39" s="38" t="s">
        <v>68</v>
      </c>
      <c r="G39" s="38" t="s">
        <v>68</v>
      </c>
      <c r="H39" s="18">
        <v>346.44829360315561</v>
      </c>
      <c r="I39" s="18" t="s">
        <v>68</v>
      </c>
      <c r="J39" s="18" t="s">
        <v>68</v>
      </c>
      <c r="K39" s="18" t="s">
        <v>68</v>
      </c>
      <c r="L39" s="18" t="s">
        <v>68</v>
      </c>
      <c r="M39" s="18" t="s">
        <v>68</v>
      </c>
      <c r="N39" s="18"/>
      <c r="O39" s="18" t="s">
        <v>68</v>
      </c>
      <c r="P39" s="18" t="s">
        <v>68</v>
      </c>
      <c r="Q39" s="18" t="s">
        <v>68</v>
      </c>
      <c r="R39" s="18" t="s">
        <v>68</v>
      </c>
      <c r="S39" s="18" t="s">
        <v>68</v>
      </c>
      <c r="T39" s="18" t="s">
        <v>68</v>
      </c>
      <c r="U39" s="18" t="s">
        <v>68</v>
      </c>
      <c r="V39" s="18" t="s">
        <v>68</v>
      </c>
      <c r="W39" s="18" t="s">
        <v>68</v>
      </c>
      <c r="X39" s="18" t="s">
        <v>68</v>
      </c>
      <c r="Y39" s="18" t="s">
        <v>68</v>
      </c>
      <c r="Z39" s="18" t="s">
        <v>68</v>
      </c>
      <c r="AA39" s="18" t="s">
        <v>68</v>
      </c>
      <c r="AB39" s="18" t="s">
        <v>68</v>
      </c>
      <c r="AC39" s="18" t="s">
        <v>68</v>
      </c>
      <c r="AD39" s="18" t="s">
        <v>68</v>
      </c>
      <c r="AE39" s="18" t="s">
        <v>68</v>
      </c>
      <c r="AF39" s="18" t="s">
        <v>68</v>
      </c>
      <c r="AG39" s="18"/>
      <c r="AH39" s="18" t="s">
        <v>68</v>
      </c>
      <c r="AI39" s="18">
        <v>0</v>
      </c>
      <c r="AJ39" s="18" t="s">
        <v>68</v>
      </c>
      <c r="AK39" s="18">
        <f>SUM(D39:AJ39)</f>
        <v>1145.4281166113371</v>
      </c>
      <c r="AL39" s="28">
        <f>SUMIF(AN39:BD39,"&gt;0")</f>
        <v>1145.4281166113371</v>
      </c>
      <c r="AM39" s="21" t="str">
        <f t="shared" si="20"/>
        <v/>
      </c>
      <c r="AN39" s="15">
        <f t="shared" si="21"/>
        <v>408.03304957436154</v>
      </c>
      <c r="AO39" s="15">
        <f t="shared" si="22"/>
        <v>390.94677343382006</v>
      </c>
      <c r="AP39" s="15">
        <f t="shared" si="23"/>
        <v>346.44829360315561</v>
      </c>
      <c r="AQ39" s="15">
        <f t="shared" si="24"/>
        <v>0</v>
      </c>
      <c r="AR39" s="15" t="e">
        <f t="shared" si="25"/>
        <v>#NUM!</v>
      </c>
      <c r="AS39" s="15" t="e">
        <f t="shared" si="26"/>
        <v>#NUM!</v>
      </c>
      <c r="AT39" s="15" t="e">
        <f t="shared" si="27"/>
        <v>#NUM!</v>
      </c>
      <c r="AU39" s="15" t="e">
        <f t="shared" si="28"/>
        <v>#NUM!</v>
      </c>
      <c r="AV39" s="15" t="e">
        <f t="shared" si="29"/>
        <v>#NUM!</v>
      </c>
      <c r="AW39" s="15" t="e">
        <f t="shared" si="30"/>
        <v>#NUM!</v>
      </c>
      <c r="AX39" s="15" t="e">
        <f t="shared" si="31"/>
        <v>#NUM!</v>
      </c>
      <c r="AY39" s="15" t="e">
        <f t="shared" si="32"/>
        <v>#NUM!</v>
      </c>
      <c r="AZ39" s="15" t="e">
        <f t="shared" si="33"/>
        <v>#NUM!</v>
      </c>
      <c r="BA39" s="15" t="e">
        <f t="shared" si="34"/>
        <v>#NUM!</v>
      </c>
      <c r="BB39" s="15" t="e">
        <f t="shared" si="35"/>
        <v>#NUM!</v>
      </c>
      <c r="BC39" s="15" t="e">
        <f t="shared" si="36"/>
        <v>#NUM!</v>
      </c>
      <c r="BD39" s="15" t="e">
        <f t="shared" si="37"/>
        <v>#NUM!</v>
      </c>
      <c r="BE39" s="12" t="s">
        <v>47</v>
      </c>
      <c r="BF39" s="19" t="e">
        <f>VLOOKUP(B39,prot!A:I,9,FALSE)</f>
        <v>#N/A</v>
      </c>
      <c r="BG39" s="9" t="b">
        <f t="shared" si="38"/>
        <v>1</v>
      </c>
      <c r="BH39" s="8">
        <f t="shared" si="39"/>
        <v>0</v>
      </c>
    </row>
    <row r="40" spans="1:60" ht="13.5" customHeight="1">
      <c r="A40" s="6">
        <v>36</v>
      </c>
      <c r="B40" s="1" t="s">
        <v>152</v>
      </c>
      <c r="C40" s="55">
        <v>1986</v>
      </c>
      <c r="D40" s="18" t="s">
        <v>68</v>
      </c>
      <c r="E40" s="18" t="s">
        <v>68</v>
      </c>
      <c r="F40" s="38" t="s">
        <v>68</v>
      </c>
      <c r="G40" s="38" t="s">
        <v>68</v>
      </c>
      <c r="H40" s="18" t="s">
        <v>68</v>
      </c>
      <c r="I40" s="18" t="s">
        <v>68</v>
      </c>
      <c r="J40" s="18" t="s">
        <v>68</v>
      </c>
      <c r="K40" s="18" t="s">
        <v>68</v>
      </c>
      <c r="L40" s="18">
        <v>505.7250538406318</v>
      </c>
      <c r="M40" s="18" t="s">
        <v>68</v>
      </c>
      <c r="N40" s="18"/>
      <c r="O40" s="18">
        <v>436.63559698180205</v>
      </c>
      <c r="P40" s="18" t="s">
        <v>68</v>
      </c>
      <c r="Q40" s="18" t="s">
        <v>68</v>
      </c>
      <c r="R40" s="18" t="s">
        <v>68</v>
      </c>
      <c r="S40" s="18" t="s">
        <v>68</v>
      </c>
      <c r="T40" s="18" t="s">
        <v>68</v>
      </c>
      <c r="U40" s="18" t="s">
        <v>68</v>
      </c>
      <c r="V40" s="18" t="s">
        <v>68</v>
      </c>
      <c r="W40" s="18" t="s">
        <v>68</v>
      </c>
      <c r="X40" s="18" t="s">
        <v>68</v>
      </c>
      <c r="Y40" s="18" t="s">
        <v>68</v>
      </c>
      <c r="Z40" s="18" t="s">
        <v>68</v>
      </c>
      <c r="AA40" s="18" t="s">
        <v>68</v>
      </c>
      <c r="AB40" s="18" t="s">
        <v>68</v>
      </c>
      <c r="AC40" s="18" t="s">
        <v>68</v>
      </c>
      <c r="AD40" s="18" t="s">
        <v>68</v>
      </c>
      <c r="AE40" s="18" t="s">
        <v>68</v>
      </c>
      <c r="AF40" s="18" t="s">
        <v>68</v>
      </c>
      <c r="AG40" s="18"/>
      <c r="AH40" s="18" t="s">
        <v>68</v>
      </c>
      <c r="AI40" s="18">
        <v>0</v>
      </c>
      <c r="AJ40" s="18" t="s">
        <v>68</v>
      </c>
      <c r="AK40" s="18">
        <f>SUM(D40:AJ40)</f>
        <v>942.36065082243385</v>
      </c>
      <c r="AL40" s="28">
        <f>SUMIF(AN40:BD40,"&gt;0")</f>
        <v>942.36065082243385</v>
      </c>
      <c r="AM40" s="21" t="str">
        <f t="shared" si="20"/>
        <v/>
      </c>
      <c r="AN40" s="15">
        <f t="shared" si="21"/>
        <v>505.7250538406318</v>
      </c>
      <c r="AO40" s="15">
        <f t="shared" si="22"/>
        <v>436.63559698180205</v>
      </c>
      <c r="AP40" s="15">
        <f t="shared" si="23"/>
        <v>0</v>
      </c>
      <c r="AQ40" s="15" t="e">
        <f t="shared" si="24"/>
        <v>#NUM!</v>
      </c>
      <c r="AR40" s="15" t="e">
        <f t="shared" si="25"/>
        <v>#NUM!</v>
      </c>
      <c r="AS40" s="15" t="e">
        <f t="shared" si="26"/>
        <v>#NUM!</v>
      </c>
      <c r="AT40" s="15" t="e">
        <f t="shared" si="27"/>
        <v>#NUM!</v>
      </c>
      <c r="AU40" s="15" t="e">
        <f t="shared" si="28"/>
        <v>#NUM!</v>
      </c>
      <c r="AV40" s="15" t="e">
        <f t="shared" si="29"/>
        <v>#NUM!</v>
      </c>
      <c r="AW40" s="15" t="e">
        <f t="shared" si="30"/>
        <v>#NUM!</v>
      </c>
      <c r="AX40" s="15" t="e">
        <f t="shared" si="31"/>
        <v>#NUM!</v>
      </c>
      <c r="AY40" s="15" t="e">
        <f t="shared" si="32"/>
        <v>#NUM!</v>
      </c>
      <c r="AZ40" s="15" t="e">
        <f t="shared" si="33"/>
        <v>#NUM!</v>
      </c>
      <c r="BA40" s="15" t="e">
        <f t="shared" si="34"/>
        <v>#NUM!</v>
      </c>
      <c r="BB40" s="15" t="e">
        <f t="shared" si="35"/>
        <v>#NUM!</v>
      </c>
      <c r="BC40" s="15" t="e">
        <f t="shared" si="36"/>
        <v>#NUM!</v>
      </c>
      <c r="BD40" s="15" t="e">
        <f t="shared" si="37"/>
        <v>#NUM!</v>
      </c>
      <c r="BE40" s="12" t="s">
        <v>47</v>
      </c>
      <c r="BF40" s="19" t="e">
        <f>VLOOKUP(B40,prot!A:I,9,FALSE)</f>
        <v>#N/A</v>
      </c>
      <c r="BG40" s="9" t="b">
        <f t="shared" si="38"/>
        <v>1</v>
      </c>
      <c r="BH40" s="8">
        <f t="shared" si="39"/>
        <v>0</v>
      </c>
    </row>
    <row r="41" spans="1:60" ht="13.5" customHeight="1">
      <c r="A41" s="6">
        <v>37</v>
      </c>
      <c r="B41" s="1" t="s">
        <v>139</v>
      </c>
      <c r="C41" s="55">
        <v>1984</v>
      </c>
      <c r="D41" s="18">
        <v>741.39428571428584</v>
      </c>
      <c r="E41" s="18" t="s">
        <v>68</v>
      </c>
      <c r="F41" s="38" t="s">
        <v>68</v>
      </c>
      <c r="G41" s="38" t="s">
        <v>68</v>
      </c>
      <c r="H41" s="18" t="s">
        <v>68</v>
      </c>
      <c r="I41" s="18" t="s">
        <v>68</v>
      </c>
      <c r="J41" s="18" t="s">
        <v>68</v>
      </c>
      <c r="K41" s="18" t="s">
        <v>68</v>
      </c>
      <c r="L41" s="18" t="s">
        <v>68</v>
      </c>
      <c r="M41" s="18" t="s">
        <v>68</v>
      </c>
      <c r="N41" s="18"/>
      <c r="O41" s="18" t="s">
        <v>68</v>
      </c>
      <c r="P41" s="18" t="s">
        <v>68</v>
      </c>
      <c r="Q41" s="18" t="s">
        <v>68</v>
      </c>
      <c r="R41" s="18" t="s">
        <v>68</v>
      </c>
      <c r="S41" s="18" t="s">
        <v>68</v>
      </c>
      <c r="T41" s="18" t="s">
        <v>68</v>
      </c>
      <c r="U41" s="18" t="s">
        <v>68</v>
      </c>
      <c r="V41" s="18" t="s">
        <v>68</v>
      </c>
      <c r="W41" s="18" t="s">
        <v>68</v>
      </c>
      <c r="X41" s="18" t="s">
        <v>68</v>
      </c>
      <c r="Y41" s="18" t="s">
        <v>68</v>
      </c>
      <c r="Z41" s="18" t="s">
        <v>68</v>
      </c>
      <c r="AA41" s="18" t="s">
        <v>68</v>
      </c>
      <c r="AB41" s="18" t="s">
        <v>68</v>
      </c>
      <c r="AC41" s="18" t="s">
        <v>68</v>
      </c>
      <c r="AD41" s="18" t="s">
        <v>68</v>
      </c>
      <c r="AE41" s="18" t="s">
        <v>68</v>
      </c>
      <c r="AF41" s="18" t="s">
        <v>68</v>
      </c>
      <c r="AG41" s="18"/>
      <c r="AH41" s="18" t="s">
        <v>68</v>
      </c>
      <c r="AI41" s="18">
        <v>0</v>
      </c>
      <c r="AJ41" s="18" t="s">
        <v>68</v>
      </c>
      <c r="AK41" s="18">
        <f>SUM(D41:AJ41)</f>
        <v>741.39428571428584</v>
      </c>
      <c r="AL41" s="28">
        <f>SUMIF(AN41:BD41,"&gt;0")</f>
        <v>741.39428571428584</v>
      </c>
      <c r="AM41" s="21" t="str">
        <f t="shared" si="20"/>
        <v/>
      </c>
      <c r="AN41" s="15">
        <f t="shared" si="21"/>
        <v>741.39428571428584</v>
      </c>
      <c r="AO41" s="15">
        <f t="shared" si="22"/>
        <v>0</v>
      </c>
      <c r="AP41" s="15" t="e">
        <f t="shared" si="23"/>
        <v>#NUM!</v>
      </c>
      <c r="AQ41" s="15" t="e">
        <f t="shared" si="24"/>
        <v>#NUM!</v>
      </c>
      <c r="AR41" s="15" t="e">
        <f t="shared" si="25"/>
        <v>#NUM!</v>
      </c>
      <c r="AS41" s="15" t="e">
        <f t="shared" si="26"/>
        <v>#NUM!</v>
      </c>
      <c r="AT41" s="15" t="e">
        <f t="shared" si="27"/>
        <v>#NUM!</v>
      </c>
      <c r="AU41" s="15" t="e">
        <f t="shared" si="28"/>
        <v>#NUM!</v>
      </c>
      <c r="AV41" s="15" t="e">
        <f t="shared" si="29"/>
        <v>#NUM!</v>
      </c>
      <c r="AW41" s="15" t="e">
        <f t="shared" si="30"/>
        <v>#NUM!</v>
      </c>
      <c r="AX41" s="15" t="e">
        <f t="shared" si="31"/>
        <v>#NUM!</v>
      </c>
      <c r="AY41" s="15" t="e">
        <f t="shared" si="32"/>
        <v>#NUM!</v>
      </c>
      <c r="AZ41" s="15" t="e">
        <f t="shared" si="33"/>
        <v>#NUM!</v>
      </c>
      <c r="BA41" s="15" t="e">
        <f t="shared" si="34"/>
        <v>#NUM!</v>
      </c>
      <c r="BB41" s="15" t="e">
        <f t="shared" si="35"/>
        <v>#NUM!</v>
      </c>
      <c r="BC41" s="15" t="e">
        <f t="shared" si="36"/>
        <v>#NUM!</v>
      </c>
      <c r="BD41" s="15" t="e">
        <f t="shared" si="37"/>
        <v>#NUM!</v>
      </c>
      <c r="BE41" s="12" t="s">
        <v>47</v>
      </c>
      <c r="BF41" s="19" t="e">
        <f>VLOOKUP(B41,prot!A:I,9,FALSE)</f>
        <v>#N/A</v>
      </c>
      <c r="BG41" s="9" t="b">
        <f t="shared" si="38"/>
        <v>1</v>
      </c>
      <c r="BH41" s="8">
        <f t="shared" si="39"/>
        <v>0</v>
      </c>
    </row>
    <row r="42" spans="1:60" ht="13.5" customHeight="1">
      <c r="A42" s="6">
        <v>38</v>
      </c>
      <c r="B42" s="1" t="s">
        <v>172</v>
      </c>
      <c r="C42" s="55">
        <v>1970</v>
      </c>
      <c r="D42" s="18"/>
      <c r="E42" s="18"/>
      <c r="F42" s="38"/>
      <c r="G42" s="3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 t="s">
        <v>68</v>
      </c>
      <c r="AB42" s="18">
        <v>687.45907902674446</v>
      </c>
      <c r="AC42" s="18" t="s">
        <v>68</v>
      </c>
      <c r="AD42" s="18" t="s">
        <v>68</v>
      </c>
      <c r="AE42" s="18" t="s">
        <v>68</v>
      </c>
      <c r="AF42" s="18" t="s">
        <v>68</v>
      </c>
      <c r="AG42" s="18"/>
      <c r="AH42" s="18" t="s">
        <v>68</v>
      </c>
      <c r="AI42" s="18">
        <v>0</v>
      </c>
      <c r="AJ42" s="18" t="s">
        <v>68</v>
      </c>
      <c r="AK42" s="18">
        <f>SUM(D42:AJ42)</f>
        <v>687.45907902674446</v>
      </c>
      <c r="AL42" s="28">
        <f>SUMIF(AN42:BD42,"&gt;0")</f>
        <v>687.45907902674446</v>
      </c>
      <c r="AM42" s="21" t="str">
        <f t="shared" si="20"/>
        <v/>
      </c>
      <c r="AN42" s="15">
        <f t="shared" si="21"/>
        <v>687.45907902674446</v>
      </c>
      <c r="AO42" s="15">
        <f t="shared" si="22"/>
        <v>0</v>
      </c>
      <c r="AP42" s="15" t="e">
        <f t="shared" si="23"/>
        <v>#NUM!</v>
      </c>
      <c r="AQ42" s="15" t="e">
        <f t="shared" si="24"/>
        <v>#NUM!</v>
      </c>
      <c r="AR42" s="15" t="e">
        <f t="shared" si="25"/>
        <v>#NUM!</v>
      </c>
      <c r="AS42" s="15" t="e">
        <f t="shared" si="26"/>
        <v>#NUM!</v>
      </c>
      <c r="AT42" s="15" t="e">
        <f t="shared" si="27"/>
        <v>#NUM!</v>
      </c>
      <c r="AU42" s="15" t="e">
        <f t="shared" si="28"/>
        <v>#NUM!</v>
      </c>
      <c r="AV42" s="15" t="e">
        <f t="shared" si="29"/>
        <v>#NUM!</v>
      </c>
      <c r="AW42" s="15" t="e">
        <f t="shared" si="30"/>
        <v>#NUM!</v>
      </c>
      <c r="AX42" s="15" t="e">
        <f t="shared" si="31"/>
        <v>#NUM!</v>
      </c>
      <c r="AY42" s="15" t="e">
        <f t="shared" si="32"/>
        <v>#NUM!</v>
      </c>
      <c r="AZ42" s="15" t="e">
        <f t="shared" si="33"/>
        <v>#NUM!</v>
      </c>
      <c r="BA42" s="15" t="e">
        <f t="shared" si="34"/>
        <v>#NUM!</v>
      </c>
      <c r="BB42" s="15" t="e">
        <f t="shared" si="35"/>
        <v>#NUM!</v>
      </c>
      <c r="BC42" s="15" t="e">
        <f t="shared" si="36"/>
        <v>#NUM!</v>
      </c>
      <c r="BD42" s="15" t="e">
        <f t="shared" si="37"/>
        <v>#NUM!</v>
      </c>
      <c r="BE42" s="12" t="s">
        <v>47</v>
      </c>
      <c r="BF42" s="19" t="e">
        <f>VLOOKUP(B42,prot!A:I,9,FALSE)</f>
        <v>#N/A</v>
      </c>
      <c r="BG42" s="9" t="b">
        <f t="shared" si="38"/>
        <v>1</v>
      </c>
      <c r="BH42" s="8">
        <f t="shared" si="39"/>
        <v>0</v>
      </c>
    </row>
    <row r="43" spans="1:60" ht="13.5" customHeight="1">
      <c r="A43" s="6">
        <v>39</v>
      </c>
      <c r="B43" s="1" t="s">
        <v>162</v>
      </c>
      <c r="C43" s="55">
        <v>1971</v>
      </c>
      <c r="D43" s="18"/>
      <c r="E43" s="18"/>
      <c r="F43" s="38"/>
      <c r="G43" s="3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>
        <v>683.2878581173261</v>
      </c>
      <c r="V43" s="18" t="s">
        <v>68</v>
      </c>
      <c r="W43" s="18" t="s">
        <v>68</v>
      </c>
      <c r="X43" s="18" t="s">
        <v>68</v>
      </c>
      <c r="Y43" s="18" t="s">
        <v>68</v>
      </c>
      <c r="Z43" s="18" t="s">
        <v>68</v>
      </c>
      <c r="AA43" s="18" t="s">
        <v>68</v>
      </c>
      <c r="AB43" s="18" t="s">
        <v>68</v>
      </c>
      <c r="AC43" s="18" t="s">
        <v>68</v>
      </c>
      <c r="AD43" s="18" t="s">
        <v>68</v>
      </c>
      <c r="AE43" s="18" t="s">
        <v>68</v>
      </c>
      <c r="AF43" s="18" t="s">
        <v>68</v>
      </c>
      <c r="AG43" s="18"/>
      <c r="AH43" s="18" t="s">
        <v>68</v>
      </c>
      <c r="AI43" s="18">
        <v>0</v>
      </c>
      <c r="AJ43" s="18" t="s">
        <v>68</v>
      </c>
      <c r="AK43" s="18">
        <f>SUM(D43:AJ43)</f>
        <v>683.2878581173261</v>
      </c>
      <c r="AL43" s="28">
        <f>SUMIF(AN43:BD43,"&gt;0")</f>
        <v>683.2878581173261</v>
      </c>
      <c r="AM43" s="21" t="str">
        <f t="shared" si="20"/>
        <v/>
      </c>
      <c r="AN43" s="15">
        <f t="shared" si="21"/>
        <v>683.2878581173261</v>
      </c>
      <c r="AO43" s="15">
        <f t="shared" si="22"/>
        <v>0</v>
      </c>
      <c r="AP43" s="15" t="e">
        <f t="shared" si="23"/>
        <v>#NUM!</v>
      </c>
      <c r="AQ43" s="15" t="e">
        <f t="shared" si="24"/>
        <v>#NUM!</v>
      </c>
      <c r="AR43" s="15" t="e">
        <f t="shared" si="25"/>
        <v>#NUM!</v>
      </c>
      <c r="AS43" s="15" t="e">
        <f t="shared" si="26"/>
        <v>#NUM!</v>
      </c>
      <c r="AT43" s="15" t="e">
        <f t="shared" si="27"/>
        <v>#NUM!</v>
      </c>
      <c r="AU43" s="15" t="e">
        <f t="shared" si="28"/>
        <v>#NUM!</v>
      </c>
      <c r="AV43" s="15" t="e">
        <f t="shared" si="29"/>
        <v>#NUM!</v>
      </c>
      <c r="AW43" s="15" t="e">
        <f t="shared" si="30"/>
        <v>#NUM!</v>
      </c>
      <c r="AX43" s="15" t="e">
        <f t="shared" si="31"/>
        <v>#NUM!</v>
      </c>
      <c r="AY43" s="15" t="e">
        <f t="shared" si="32"/>
        <v>#NUM!</v>
      </c>
      <c r="AZ43" s="15" t="e">
        <f t="shared" si="33"/>
        <v>#NUM!</v>
      </c>
      <c r="BA43" s="15" t="e">
        <f t="shared" si="34"/>
        <v>#NUM!</v>
      </c>
      <c r="BB43" s="15" t="e">
        <f t="shared" si="35"/>
        <v>#NUM!</v>
      </c>
      <c r="BC43" s="15" t="e">
        <f t="shared" si="36"/>
        <v>#NUM!</v>
      </c>
      <c r="BD43" s="15" t="e">
        <f t="shared" si="37"/>
        <v>#NUM!</v>
      </c>
      <c r="BE43" s="12" t="s">
        <v>47</v>
      </c>
      <c r="BF43" s="19" t="e">
        <f>VLOOKUP(B43,prot!A:I,9,FALSE)</f>
        <v>#N/A</v>
      </c>
      <c r="BG43" s="9" t="b">
        <f t="shared" si="38"/>
        <v>1</v>
      </c>
      <c r="BH43" s="8">
        <f t="shared" si="39"/>
        <v>0</v>
      </c>
    </row>
    <row r="44" spans="1:60" ht="13.5" customHeight="1">
      <c r="A44" s="6">
        <v>40</v>
      </c>
      <c r="B44" s="1" t="s">
        <v>171</v>
      </c>
      <c r="C44" s="55">
        <v>1965</v>
      </c>
      <c r="D44" s="18"/>
      <c r="E44" s="18"/>
      <c r="F44" s="38"/>
      <c r="G44" s="3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 t="s">
        <v>68</v>
      </c>
      <c r="AB44" s="18">
        <v>661.01994761233118</v>
      </c>
      <c r="AC44" s="18" t="s">
        <v>68</v>
      </c>
      <c r="AD44" s="18" t="s">
        <v>68</v>
      </c>
      <c r="AE44" s="18" t="s">
        <v>68</v>
      </c>
      <c r="AF44" s="18" t="s">
        <v>68</v>
      </c>
      <c r="AG44" s="18"/>
      <c r="AH44" s="18" t="s">
        <v>68</v>
      </c>
      <c r="AI44" s="18">
        <v>0</v>
      </c>
      <c r="AJ44" s="18" t="s">
        <v>68</v>
      </c>
      <c r="AK44" s="18">
        <f>SUM(D44:AJ44)</f>
        <v>661.01994761233118</v>
      </c>
      <c r="AL44" s="28">
        <f>SUMIF(AN44:BD44,"&gt;0")</f>
        <v>661.01994761233118</v>
      </c>
      <c r="AM44" s="21" t="str">
        <f t="shared" si="20"/>
        <v/>
      </c>
      <c r="AN44" s="15">
        <f t="shared" si="21"/>
        <v>661.01994761233118</v>
      </c>
      <c r="AO44" s="15">
        <f t="shared" si="22"/>
        <v>0</v>
      </c>
      <c r="AP44" s="15" t="e">
        <f t="shared" si="23"/>
        <v>#NUM!</v>
      </c>
      <c r="AQ44" s="15" t="e">
        <f t="shared" si="24"/>
        <v>#NUM!</v>
      </c>
      <c r="AR44" s="15" t="e">
        <f t="shared" si="25"/>
        <v>#NUM!</v>
      </c>
      <c r="AS44" s="15" t="e">
        <f t="shared" si="26"/>
        <v>#NUM!</v>
      </c>
      <c r="AT44" s="15" t="e">
        <f t="shared" si="27"/>
        <v>#NUM!</v>
      </c>
      <c r="AU44" s="15" t="e">
        <f t="shared" si="28"/>
        <v>#NUM!</v>
      </c>
      <c r="AV44" s="15" t="e">
        <f t="shared" si="29"/>
        <v>#NUM!</v>
      </c>
      <c r="AW44" s="15" t="e">
        <f t="shared" si="30"/>
        <v>#NUM!</v>
      </c>
      <c r="AX44" s="15" t="e">
        <f t="shared" si="31"/>
        <v>#NUM!</v>
      </c>
      <c r="AY44" s="15" t="e">
        <f t="shared" si="32"/>
        <v>#NUM!</v>
      </c>
      <c r="AZ44" s="15" t="e">
        <f t="shared" si="33"/>
        <v>#NUM!</v>
      </c>
      <c r="BA44" s="15" t="e">
        <f t="shared" si="34"/>
        <v>#NUM!</v>
      </c>
      <c r="BB44" s="15" t="e">
        <f t="shared" si="35"/>
        <v>#NUM!</v>
      </c>
      <c r="BC44" s="15" t="e">
        <f t="shared" si="36"/>
        <v>#NUM!</v>
      </c>
      <c r="BD44" s="15" t="e">
        <f t="shared" si="37"/>
        <v>#NUM!</v>
      </c>
      <c r="BE44" s="12" t="s">
        <v>47</v>
      </c>
      <c r="BF44" s="19" t="e">
        <f>VLOOKUP(B44,prot!A:I,9,FALSE)</f>
        <v>#N/A</v>
      </c>
      <c r="BG44" s="9" t="b">
        <f t="shared" si="38"/>
        <v>1</v>
      </c>
      <c r="BH44" s="8">
        <f t="shared" si="39"/>
        <v>0</v>
      </c>
    </row>
    <row r="45" spans="1:60" ht="13.5" customHeight="1">
      <c r="A45" s="6">
        <v>41</v>
      </c>
      <c r="B45" s="1" t="s">
        <v>168</v>
      </c>
      <c r="C45" s="55">
        <v>1979</v>
      </c>
      <c r="D45" s="18" t="s">
        <v>68</v>
      </c>
      <c r="E45" s="18" t="s">
        <v>68</v>
      </c>
      <c r="F45" s="38" t="s">
        <v>68</v>
      </c>
      <c r="G45" s="38" t="s">
        <v>68</v>
      </c>
      <c r="H45" s="18" t="s">
        <v>68</v>
      </c>
      <c r="I45" s="18" t="s">
        <v>68</v>
      </c>
      <c r="J45" s="18" t="s">
        <v>68</v>
      </c>
      <c r="K45" s="18" t="s">
        <v>68</v>
      </c>
      <c r="L45" s="18" t="s">
        <v>68</v>
      </c>
      <c r="M45" s="18" t="s">
        <v>68</v>
      </c>
      <c r="N45" s="18"/>
      <c r="O45" s="18" t="s">
        <v>68</v>
      </c>
      <c r="P45" s="18" t="s">
        <v>68</v>
      </c>
      <c r="Q45" s="18" t="s">
        <v>68</v>
      </c>
      <c r="R45" s="18" t="s">
        <v>68</v>
      </c>
      <c r="S45" s="18" t="s">
        <v>68</v>
      </c>
      <c r="T45" s="18" t="s">
        <v>68</v>
      </c>
      <c r="U45" s="18" t="s">
        <v>68</v>
      </c>
      <c r="V45" s="18" t="s">
        <v>68</v>
      </c>
      <c r="W45" s="18" t="s">
        <v>68</v>
      </c>
      <c r="X45" s="18">
        <v>210.29156381588498</v>
      </c>
      <c r="Y45" s="18" t="s">
        <v>68</v>
      </c>
      <c r="Z45" s="18">
        <v>433.03665689149557</v>
      </c>
      <c r="AA45" s="18" t="s">
        <v>68</v>
      </c>
      <c r="AB45" s="18" t="s">
        <v>68</v>
      </c>
      <c r="AC45" s="18" t="s">
        <v>68</v>
      </c>
      <c r="AD45" s="18" t="s">
        <v>68</v>
      </c>
      <c r="AE45" s="18" t="s">
        <v>68</v>
      </c>
      <c r="AF45" s="18" t="s">
        <v>68</v>
      </c>
      <c r="AG45" s="18"/>
      <c r="AH45" s="18" t="s">
        <v>68</v>
      </c>
      <c r="AI45" s="18">
        <v>0</v>
      </c>
      <c r="AJ45" s="18" t="s">
        <v>68</v>
      </c>
      <c r="AK45" s="18">
        <f>SUM(D45:AJ45)</f>
        <v>643.32822070738052</v>
      </c>
      <c r="AL45" s="28">
        <f>SUMIF(AN45:BD45,"&gt;0")</f>
        <v>643.32822070738052</v>
      </c>
      <c r="AM45" s="21" t="str">
        <f t="shared" si="20"/>
        <v/>
      </c>
      <c r="AN45" s="15">
        <f t="shared" si="21"/>
        <v>433.03665689149557</v>
      </c>
      <c r="AO45" s="15">
        <f t="shared" si="22"/>
        <v>210.29156381588498</v>
      </c>
      <c r="AP45" s="15">
        <f t="shared" si="23"/>
        <v>0</v>
      </c>
      <c r="AQ45" s="15" t="e">
        <f t="shared" si="24"/>
        <v>#NUM!</v>
      </c>
      <c r="AR45" s="15" t="e">
        <f t="shared" si="25"/>
        <v>#NUM!</v>
      </c>
      <c r="AS45" s="15" t="e">
        <f t="shared" si="26"/>
        <v>#NUM!</v>
      </c>
      <c r="AT45" s="15" t="e">
        <f t="shared" si="27"/>
        <v>#NUM!</v>
      </c>
      <c r="AU45" s="15" t="e">
        <f t="shared" si="28"/>
        <v>#NUM!</v>
      </c>
      <c r="AV45" s="15" t="e">
        <f t="shared" si="29"/>
        <v>#NUM!</v>
      </c>
      <c r="AW45" s="15" t="e">
        <f t="shared" si="30"/>
        <v>#NUM!</v>
      </c>
      <c r="AX45" s="15" t="e">
        <f t="shared" si="31"/>
        <v>#NUM!</v>
      </c>
      <c r="AY45" s="15" t="e">
        <f t="shared" si="32"/>
        <v>#NUM!</v>
      </c>
      <c r="AZ45" s="15" t="e">
        <f t="shared" si="33"/>
        <v>#NUM!</v>
      </c>
      <c r="BA45" s="15" t="e">
        <f t="shared" si="34"/>
        <v>#NUM!</v>
      </c>
      <c r="BB45" s="15" t="e">
        <f t="shared" si="35"/>
        <v>#NUM!</v>
      </c>
      <c r="BC45" s="15" t="e">
        <f t="shared" si="36"/>
        <v>#NUM!</v>
      </c>
      <c r="BD45" s="15" t="e">
        <f t="shared" si="37"/>
        <v>#NUM!</v>
      </c>
      <c r="BE45" s="12" t="s">
        <v>47</v>
      </c>
      <c r="BF45" s="19" t="e">
        <f>VLOOKUP(B45,prot!A:I,9,FALSE)</f>
        <v>#N/A</v>
      </c>
      <c r="BG45" s="9" t="b">
        <f t="shared" si="38"/>
        <v>1</v>
      </c>
      <c r="BH45" s="8">
        <f t="shared" si="39"/>
        <v>0</v>
      </c>
    </row>
    <row r="46" spans="1:60" ht="13.5" customHeight="1">
      <c r="A46" s="6">
        <v>42</v>
      </c>
      <c r="B46" s="1" t="s">
        <v>173</v>
      </c>
      <c r="C46" s="55">
        <v>1981</v>
      </c>
      <c r="D46" s="18"/>
      <c r="E46" s="18"/>
      <c r="F46" s="38"/>
      <c r="G46" s="3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 t="s">
        <v>68</v>
      </c>
      <c r="AB46" s="18">
        <v>631.79904115061925</v>
      </c>
      <c r="AC46" s="18" t="s">
        <v>68</v>
      </c>
      <c r="AD46" s="18" t="s">
        <v>68</v>
      </c>
      <c r="AE46" s="18" t="s">
        <v>68</v>
      </c>
      <c r="AF46" s="18" t="s">
        <v>68</v>
      </c>
      <c r="AG46" s="18"/>
      <c r="AH46" s="18" t="s">
        <v>68</v>
      </c>
      <c r="AI46" s="18">
        <v>0</v>
      </c>
      <c r="AJ46" s="18" t="s">
        <v>68</v>
      </c>
      <c r="AK46" s="18">
        <f>SUM(D46:AJ46)</f>
        <v>631.79904115061925</v>
      </c>
      <c r="AL46" s="28">
        <f>SUMIF(AN46:BD46,"&gt;0")</f>
        <v>631.79904115061925</v>
      </c>
      <c r="AM46" s="21" t="str">
        <f t="shared" si="20"/>
        <v/>
      </c>
      <c r="AN46" s="15">
        <f t="shared" si="21"/>
        <v>631.79904115061925</v>
      </c>
      <c r="AO46" s="15">
        <f t="shared" si="22"/>
        <v>0</v>
      </c>
      <c r="AP46" s="15" t="e">
        <f t="shared" si="23"/>
        <v>#NUM!</v>
      </c>
      <c r="AQ46" s="15" t="e">
        <f t="shared" si="24"/>
        <v>#NUM!</v>
      </c>
      <c r="AR46" s="15" t="e">
        <f t="shared" si="25"/>
        <v>#NUM!</v>
      </c>
      <c r="AS46" s="15" t="e">
        <f t="shared" si="26"/>
        <v>#NUM!</v>
      </c>
      <c r="AT46" s="15" t="e">
        <f t="shared" si="27"/>
        <v>#NUM!</v>
      </c>
      <c r="AU46" s="15" t="e">
        <f t="shared" si="28"/>
        <v>#NUM!</v>
      </c>
      <c r="AV46" s="15" t="e">
        <f t="shared" si="29"/>
        <v>#NUM!</v>
      </c>
      <c r="AW46" s="15" t="e">
        <f t="shared" si="30"/>
        <v>#NUM!</v>
      </c>
      <c r="AX46" s="15" t="e">
        <f t="shared" si="31"/>
        <v>#NUM!</v>
      </c>
      <c r="AY46" s="15" t="e">
        <f t="shared" si="32"/>
        <v>#NUM!</v>
      </c>
      <c r="AZ46" s="15" t="e">
        <f t="shared" si="33"/>
        <v>#NUM!</v>
      </c>
      <c r="BA46" s="15" t="e">
        <f t="shared" si="34"/>
        <v>#NUM!</v>
      </c>
      <c r="BB46" s="15" t="e">
        <f t="shared" si="35"/>
        <v>#NUM!</v>
      </c>
      <c r="BC46" s="15" t="e">
        <f t="shared" si="36"/>
        <v>#NUM!</v>
      </c>
      <c r="BD46" s="15" t="e">
        <f t="shared" si="37"/>
        <v>#NUM!</v>
      </c>
      <c r="BE46" s="12" t="s">
        <v>47</v>
      </c>
      <c r="BF46" s="19" t="e">
        <f>VLOOKUP(B46,prot!A:I,9,FALSE)</f>
        <v>#N/A</v>
      </c>
      <c r="BG46" s="9" t="b">
        <f t="shared" si="38"/>
        <v>1</v>
      </c>
      <c r="BH46" s="8">
        <f t="shared" si="39"/>
        <v>0</v>
      </c>
    </row>
    <row r="47" spans="1:60" ht="13.5" customHeight="1">
      <c r="A47" s="6">
        <v>43</v>
      </c>
      <c r="B47" s="1" t="s">
        <v>141</v>
      </c>
      <c r="C47" s="55">
        <v>1983</v>
      </c>
      <c r="D47" s="18" t="s">
        <v>68</v>
      </c>
      <c r="E47" s="18" t="s">
        <v>68</v>
      </c>
      <c r="F47" s="38" t="s">
        <v>68</v>
      </c>
      <c r="G47" s="38" t="s">
        <v>68</v>
      </c>
      <c r="H47" s="18">
        <v>456.70807453416148</v>
      </c>
      <c r="I47" s="18" t="s">
        <v>68</v>
      </c>
      <c r="J47" s="18" t="s">
        <v>68</v>
      </c>
      <c r="K47" s="18" t="s">
        <v>68</v>
      </c>
      <c r="L47" s="18" t="s">
        <v>68</v>
      </c>
      <c r="M47" s="18" t="s">
        <v>68</v>
      </c>
      <c r="N47" s="18"/>
      <c r="O47" s="18" t="s">
        <v>68</v>
      </c>
      <c r="P47" s="18" t="s">
        <v>68</v>
      </c>
      <c r="Q47" s="18" t="s">
        <v>68</v>
      </c>
      <c r="R47" s="18" t="s">
        <v>68</v>
      </c>
      <c r="S47" s="18" t="s">
        <v>68</v>
      </c>
      <c r="T47" s="18" t="s">
        <v>68</v>
      </c>
      <c r="U47" s="18" t="s">
        <v>68</v>
      </c>
      <c r="V47" s="18" t="s">
        <v>68</v>
      </c>
      <c r="W47" s="18" t="s">
        <v>68</v>
      </c>
      <c r="X47" s="18" t="s">
        <v>68</v>
      </c>
      <c r="Y47" s="18" t="s">
        <v>68</v>
      </c>
      <c r="Z47" s="18" t="s">
        <v>68</v>
      </c>
      <c r="AA47" s="18" t="s">
        <v>68</v>
      </c>
      <c r="AB47" s="18" t="s">
        <v>68</v>
      </c>
      <c r="AC47" s="18" t="s">
        <v>68</v>
      </c>
      <c r="AD47" s="18" t="s">
        <v>68</v>
      </c>
      <c r="AE47" s="18" t="s">
        <v>68</v>
      </c>
      <c r="AF47" s="18" t="s">
        <v>68</v>
      </c>
      <c r="AG47" s="18"/>
      <c r="AH47" s="18" t="s">
        <v>68</v>
      </c>
      <c r="AI47" s="18">
        <v>0</v>
      </c>
      <c r="AJ47" s="18" t="s">
        <v>68</v>
      </c>
      <c r="AK47" s="18">
        <f>SUM(D47:AJ47)</f>
        <v>456.70807453416148</v>
      </c>
      <c r="AL47" s="28">
        <f>SUMIF(AN47:BD47,"&gt;0")</f>
        <v>456.70807453416148</v>
      </c>
      <c r="AM47" s="21" t="str">
        <f t="shared" si="20"/>
        <v/>
      </c>
      <c r="AN47" s="15">
        <f t="shared" si="21"/>
        <v>456.70807453416148</v>
      </c>
      <c r="AO47" s="15">
        <f t="shared" si="22"/>
        <v>0</v>
      </c>
      <c r="AP47" s="15" t="e">
        <f t="shared" si="23"/>
        <v>#NUM!</v>
      </c>
      <c r="AQ47" s="15" t="e">
        <f t="shared" si="24"/>
        <v>#NUM!</v>
      </c>
      <c r="AR47" s="15" t="e">
        <f t="shared" si="25"/>
        <v>#NUM!</v>
      </c>
      <c r="AS47" s="15" t="e">
        <f t="shared" si="26"/>
        <v>#NUM!</v>
      </c>
      <c r="AT47" s="15" t="e">
        <f t="shared" si="27"/>
        <v>#NUM!</v>
      </c>
      <c r="AU47" s="15" t="e">
        <f t="shared" si="28"/>
        <v>#NUM!</v>
      </c>
      <c r="AV47" s="15" t="e">
        <f t="shared" si="29"/>
        <v>#NUM!</v>
      </c>
      <c r="AW47" s="15" t="e">
        <f t="shared" si="30"/>
        <v>#NUM!</v>
      </c>
      <c r="AX47" s="15" t="e">
        <f t="shared" si="31"/>
        <v>#NUM!</v>
      </c>
      <c r="AY47" s="15" t="e">
        <f t="shared" si="32"/>
        <v>#NUM!</v>
      </c>
      <c r="AZ47" s="15" t="e">
        <f t="shared" si="33"/>
        <v>#NUM!</v>
      </c>
      <c r="BA47" s="15" t="e">
        <f t="shared" si="34"/>
        <v>#NUM!</v>
      </c>
      <c r="BB47" s="15" t="e">
        <f t="shared" si="35"/>
        <v>#NUM!</v>
      </c>
      <c r="BC47" s="15" t="e">
        <f t="shared" si="36"/>
        <v>#NUM!</v>
      </c>
      <c r="BD47" s="15" t="e">
        <f t="shared" si="37"/>
        <v>#NUM!</v>
      </c>
      <c r="BE47" s="12" t="s">
        <v>47</v>
      </c>
      <c r="BF47" s="19" t="e">
        <f>VLOOKUP(B47,prot!A:I,9,FALSE)</f>
        <v>#N/A</v>
      </c>
      <c r="BG47" s="9" t="b">
        <f t="shared" si="38"/>
        <v>1</v>
      </c>
      <c r="BH47" s="8">
        <f t="shared" si="39"/>
        <v>0</v>
      </c>
    </row>
    <row r="48" spans="1:60" ht="13.5" customHeight="1">
      <c r="A48" s="6">
        <v>44</v>
      </c>
      <c r="B48" s="1" t="s">
        <v>163</v>
      </c>
      <c r="C48" s="54">
        <v>1984</v>
      </c>
      <c r="D48" s="18"/>
      <c r="E48" s="18"/>
      <c r="F48" s="38"/>
      <c r="G48" s="3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>
        <v>453.40796838985847</v>
      </c>
      <c r="V48" s="18" t="s">
        <v>68</v>
      </c>
      <c r="W48" s="18" t="s">
        <v>68</v>
      </c>
      <c r="X48" s="18" t="s">
        <v>68</v>
      </c>
      <c r="Y48" s="18" t="s">
        <v>68</v>
      </c>
      <c r="Z48" s="18" t="s">
        <v>68</v>
      </c>
      <c r="AA48" s="18" t="s">
        <v>68</v>
      </c>
      <c r="AB48" s="18" t="s">
        <v>68</v>
      </c>
      <c r="AC48" s="18" t="s">
        <v>68</v>
      </c>
      <c r="AD48" s="18" t="s">
        <v>68</v>
      </c>
      <c r="AE48" s="18" t="s">
        <v>68</v>
      </c>
      <c r="AF48" s="18" t="s">
        <v>68</v>
      </c>
      <c r="AG48" s="18"/>
      <c r="AH48" s="18" t="s">
        <v>68</v>
      </c>
      <c r="AI48" s="18">
        <v>0</v>
      </c>
      <c r="AJ48" s="18" t="s">
        <v>68</v>
      </c>
      <c r="AK48" s="18">
        <f>SUM(D48:AJ48)</f>
        <v>453.40796838985847</v>
      </c>
      <c r="AL48" s="28">
        <f>SUMIF(AN48:BD48,"&gt;0")</f>
        <v>453.40796838985847</v>
      </c>
      <c r="AM48" s="21" t="str">
        <f t="shared" si="20"/>
        <v/>
      </c>
      <c r="AN48" s="15">
        <f t="shared" si="21"/>
        <v>453.40796838985847</v>
      </c>
      <c r="AO48" s="15">
        <f t="shared" si="22"/>
        <v>0</v>
      </c>
      <c r="AP48" s="15" t="e">
        <f t="shared" si="23"/>
        <v>#NUM!</v>
      </c>
      <c r="AQ48" s="15" t="e">
        <f t="shared" si="24"/>
        <v>#NUM!</v>
      </c>
      <c r="AR48" s="15" t="e">
        <f t="shared" si="25"/>
        <v>#NUM!</v>
      </c>
      <c r="AS48" s="15" t="e">
        <f t="shared" si="26"/>
        <v>#NUM!</v>
      </c>
      <c r="AT48" s="15" t="e">
        <f t="shared" si="27"/>
        <v>#NUM!</v>
      </c>
      <c r="AU48" s="15" t="e">
        <f t="shared" si="28"/>
        <v>#NUM!</v>
      </c>
      <c r="AV48" s="15" t="e">
        <f t="shared" si="29"/>
        <v>#NUM!</v>
      </c>
      <c r="AW48" s="15" t="e">
        <f t="shared" si="30"/>
        <v>#NUM!</v>
      </c>
      <c r="AX48" s="15" t="e">
        <f t="shared" si="31"/>
        <v>#NUM!</v>
      </c>
      <c r="AY48" s="15" t="e">
        <f t="shared" si="32"/>
        <v>#NUM!</v>
      </c>
      <c r="AZ48" s="15" t="e">
        <f t="shared" si="33"/>
        <v>#NUM!</v>
      </c>
      <c r="BA48" s="15" t="e">
        <f t="shared" si="34"/>
        <v>#NUM!</v>
      </c>
      <c r="BB48" s="15" t="e">
        <f t="shared" si="35"/>
        <v>#NUM!</v>
      </c>
      <c r="BC48" s="15" t="e">
        <f t="shared" si="36"/>
        <v>#NUM!</v>
      </c>
      <c r="BD48" s="15" t="e">
        <f t="shared" si="37"/>
        <v>#NUM!</v>
      </c>
      <c r="BE48" s="12" t="s">
        <v>47</v>
      </c>
      <c r="BF48" s="19" t="e">
        <f>VLOOKUP(B48,prot!A:I,9,FALSE)</f>
        <v>#N/A</v>
      </c>
      <c r="BG48" s="9" t="b">
        <f t="shared" si="38"/>
        <v>1</v>
      </c>
      <c r="BH48" s="8">
        <f t="shared" si="39"/>
        <v>0</v>
      </c>
    </row>
    <row r="49" spans="1:60" ht="13.5" customHeight="1">
      <c r="A49" s="6">
        <v>45</v>
      </c>
      <c r="B49" s="1" t="s">
        <v>177</v>
      </c>
      <c r="C49" s="55">
        <v>1983</v>
      </c>
      <c r="D49" s="18"/>
      <c r="E49" s="18"/>
      <c r="F49" s="38"/>
      <c r="G49" s="3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>
        <v>441.13133892739882</v>
      </c>
      <c r="AE49" s="18" t="s">
        <v>68</v>
      </c>
      <c r="AF49" s="18" t="s">
        <v>68</v>
      </c>
      <c r="AG49" s="18"/>
      <c r="AH49" s="18" t="s">
        <v>68</v>
      </c>
      <c r="AI49" s="18">
        <v>0</v>
      </c>
      <c r="AJ49" s="18" t="s">
        <v>68</v>
      </c>
      <c r="AK49" s="18">
        <f>SUM(D49:AJ49)</f>
        <v>441.13133892739882</v>
      </c>
      <c r="AL49" s="28">
        <f>SUMIF(AN49:BD49,"&gt;0")</f>
        <v>441.13133892739882</v>
      </c>
      <c r="AM49" s="21" t="str">
        <f t="shared" si="20"/>
        <v/>
      </c>
      <c r="AN49" s="15">
        <f t="shared" si="21"/>
        <v>441.13133892739882</v>
      </c>
      <c r="AO49" s="15">
        <f t="shared" si="22"/>
        <v>0</v>
      </c>
      <c r="AP49" s="15" t="e">
        <f t="shared" si="23"/>
        <v>#NUM!</v>
      </c>
      <c r="AQ49" s="15" t="e">
        <f t="shared" si="24"/>
        <v>#NUM!</v>
      </c>
      <c r="AR49" s="15" t="e">
        <f t="shared" si="25"/>
        <v>#NUM!</v>
      </c>
      <c r="AS49" s="15" t="e">
        <f t="shared" si="26"/>
        <v>#NUM!</v>
      </c>
      <c r="AT49" s="15" t="e">
        <f t="shared" si="27"/>
        <v>#NUM!</v>
      </c>
      <c r="AU49" s="15" t="e">
        <f t="shared" si="28"/>
        <v>#NUM!</v>
      </c>
      <c r="AV49" s="15" t="e">
        <f t="shared" si="29"/>
        <v>#NUM!</v>
      </c>
      <c r="AW49" s="15" t="e">
        <f t="shared" si="30"/>
        <v>#NUM!</v>
      </c>
      <c r="AX49" s="15" t="e">
        <f t="shared" si="31"/>
        <v>#NUM!</v>
      </c>
      <c r="AY49" s="15" t="e">
        <f t="shared" si="32"/>
        <v>#NUM!</v>
      </c>
      <c r="AZ49" s="15" t="e">
        <f t="shared" si="33"/>
        <v>#NUM!</v>
      </c>
      <c r="BA49" s="15" t="e">
        <f t="shared" si="34"/>
        <v>#NUM!</v>
      </c>
      <c r="BB49" s="15" t="e">
        <f t="shared" si="35"/>
        <v>#NUM!</v>
      </c>
      <c r="BC49" s="15" t="e">
        <f t="shared" si="36"/>
        <v>#NUM!</v>
      </c>
      <c r="BD49" s="15" t="e">
        <f t="shared" si="37"/>
        <v>#NUM!</v>
      </c>
      <c r="BE49" s="12" t="s">
        <v>47</v>
      </c>
      <c r="BF49" s="19" t="e">
        <f>VLOOKUP(B49,prot!A:I,9,FALSE)</f>
        <v>#N/A</v>
      </c>
      <c r="BG49" s="9" t="b">
        <f t="shared" si="38"/>
        <v>1</v>
      </c>
      <c r="BH49" s="8">
        <f t="shared" si="39"/>
        <v>0</v>
      </c>
    </row>
    <row r="50" spans="1:60" ht="13.5" customHeight="1">
      <c r="A50" s="6">
        <v>46</v>
      </c>
      <c r="B50" s="1" t="s">
        <v>142</v>
      </c>
      <c r="C50" s="55">
        <v>1987</v>
      </c>
      <c r="D50" s="18" t="s">
        <v>68</v>
      </c>
      <c r="E50" s="18" t="s">
        <v>68</v>
      </c>
      <c r="F50" s="38" t="s">
        <v>68</v>
      </c>
      <c r="G50" s="38" t="s">
        <v>68</v>
      </c>
      <c r="H50" s="18">
        <v>397.76539169564325</v>
      </c>
      <c r="I50" s="18" t="s">
        <v>68</v>
      </c>
      <c r="J50" s="18" t="s">
        <v>68</v>
      </c>
      <c r="K50" s="18" t="s">
        <v>68</v>
      </c>
      <c r="L50" s="18" t="s">
        <v>68</v>
      </c>
      <c r="M50" s="18" t="s">
        <v>68</v>
      </c>
      <c r="N50" s="18"/>
      <c r="O50" s="18" t="s">
        <v>68</v>
      </c>
      <c r="P50" s="18" t="s">
        <v>68</v>
      </c>
      <c r="Q50" s="18" t="s">
        <v>68</v>
      </c>
      <c r="R50" s="18" t="s">
        <v>68</v>
      </c>
      <c r="S50" s="18" t="s">
        <v>68</v>
      </c>
      <c r="T50" s="18" t="s">
        <v>68</v>
      </c>
      <c r="U50" s="18" t="s">
        <v>68</v>
      </c>
      <c r="V50" s="18" t="s">
        <v>68</v>
      </c>
      <c r="W50" s="18" t="s">
        <v>68</v>
      </c>
      <c r="X50" s="18" t="s">
        <v>68</v>
      </c>
      <c r="Y50" s="18" t="s">
        <v>68</v>
      </c>
      <c r="Z50" s="18" t="s">
        <v>68</v>
      </c>
      <c r="AA50" s="18" t="s">
        <v>68</v>
      </c>
      <c r="AB50" s="18" t="s">
        <v>68</v>
      </c>
      <c r="AC50" s="18" t="s">
        <v>68</v>
      </c>
      <c r="AD50" s="18" t="s">
        <v>68</v>
      </c>
      <c r="AE50" s="18" t="s">
        <v>68</v>
      </c>
      <c r="AF50" s="18" t="s">
        <v>68</v>
      </c>
      <c r="AG50" s="18"/>
      <c r="AH50" s="18" t="s">
        <v>68</v>
      </c>
      <c r="AI50" s="18">
        <v>0</v>
      </c>
      <c r="AJ50" s="18" t="s">
        <v>68</v>
      </c>
      <c r="AK50" s="18">
        <f>SUM(D50:AJ50)</f>
        <v>397.76539169564325</v>
      </c>
      <c r="AL50" s="28">
        <f>SUMIF(AN50:BD50,"&gt;0")</f>
        <v>397.76539169564325</v>
      </c>
      <c r="AM50" s="21" t="str">
        <f t="shared" si="20"/>
        <v/>
      </c>
      <c r="AN50" s="15">
        <f t="shared" si="21"/>
        <v>397.76539169564325</v>
      </c>
      <c r="AO50" s="15">
        <f t="shared" si="22"/>
        <v>0</v>
      </c>
      <c r="AP50" s="15" t="e">
        <f t="shared" si="23"/>
        <v>#NUM!</v>
      </c>
      <c r="AQ50" s="15" t="e">
        <f t="shared" si="24"/>
        <v>#NUM!</v>
      </c>
      <c r="AR50" s="15" t="e">
        <f t="shared" si="25"/>
        <v>#NUM!</v>
      </c>
      <c r="AS50" s="15" t="e">
        <f t="shared" si="26"/>
        <v>#NUM!</v>
      </c>
      <c r="AT50" s="15" t="e">
        <f t="shared" si="27"/>
        <v>#NUM!</v>
      </c>
      <c r="AU50" s="15" t="e">
        <f t="shared" si="28"/>
        <v>#NUM!</v>
      </c>
      <c r="AV50" s="15" t="e">
        <f t="shared" si="29"/>
        <v>#NUM!</v>
      </c>
      <c r="AW50" s="15" t="e">
        <f t="shared" si="30"/>
        <v>#NUM!</v>
      </c>
      <c r="AX50" s="15" t="e">
        <f t="shared" si="31"/>
        <v>#NUM!</v>
      </c>
      <c r="AY50" s="15" t="e">
        <f t="shared" si="32"/>
        <v>#NUM!</v>
      </c>
      <c r="AZ50" s="15" t="e">
        <f t="shared" si="33"/>
        <v>#NUM!</v>
      </c>
      <c r="BA50" s="15" t="e">
        <f t="shared" si="34"/>
        <v>#NUM!</v>
      </c>
      <c r="BB50" s="15" t="e">
        <f t="shared" si="35"/>
        <v>#NUM!</v>
      </c>
      <c r="BC50" s="15" t="e">
        <f t="shared" si="36"/>
        <v>#NUM!</v>
      </c>
      <c r="BD50" s="15" t="e">
        <f t="shared" si="37"/>
        <v>#NUM!</v>
      </c>
      <c r="BE50" s="12" t="s">
        <v>47</v>
      </c>
      <c r="BF50" s="19" t="e">
        <f>VLOOKUP(B50,prot!A:I,9,FALSE)</f>
        <v>#N/A</v>
      </c>
      <c r="BG50" s="9" t="b">
        <f t="shared" si="38"/>
        <v>1</v>
      </c>
      <c r="BH50" s="8">
        <f t="shared" si="39"/>
        <v>0</v>
      </c>
    </row>
    <row r="51" spans="1:60" ht="13.5" customHeight="1">
      <c r="A51" s="6">
        <v>47</v>
      </c>
      <c r="B51" s="1" t="s">
        <v>178</v>
      </c>
      <c r="C51" s="55">
        <v>1979</v>
      </c>
      <c r="D51" s="18"/>
      <c r="E51" s="18"/>
      <c r="F51" s="38"/>
      <c r="G51" s="3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>
        <v>347.09359674933444</v>
      </c>
      <c r="AE51" s="18" t="s">
        <v>68</v>
      </c>
      <c r="AF51" s="18" t="s">
        <v>68</v>
      </c>
      <c r="AG51" s="18"/>
      <c r="AH51" s="18" t="s">
        <v>68</v>
      </c>
      <c r="AI51" s="18">
        <v>0</v>
      </c>
      <c r="AJ51" s="18" t="s">
        <v>68</v>
      </c>
      <c r="AK51" s="18">
        <f>SUM(D51:AJ51)</f>
        <v>347.09359674933444</v>
      </c>
      <c r="AL51" s="28">
        <f>SUMIF(AN51:BD51,"&gt;0")</f>
        <v>347.09359674933444</v>
      </c>
      <c r="AM51" s="21" t="str">
        <f t="shared" si="20"/>
        <v/>
      </c>
      <c r="AN51" s="15">
        <f t="shared" si="21"/>
        <v>347.09359674933444</v>
      </c>
      <c r="AO51" s="15">
        <f t="shared" si="22"/>
        <v>0</v>
      </c>
      <c r="AP51" s="15" t="e">
        <f t="shared" si="23"/>
        <v>#NUM!</v>
      </c>
      <c r="AQ51" s="15" t="e">
        <f t="shared" si="24"/>
        <v>#NUM!</v>
      </c>
      <c r="AR51" s="15" t="e">
        <f t="shared" si="25"/>
        <v>#NUM!</v>
      </c>
      <c r="AS51" s="15" t="e">
        <f t="shared" si="26"/>
        <v>#NUM!</v>
      </c>
      <c r="AT51" s="15" t="e">
        <f t="shared" si="27"/>
        <v>#NUM!</v>
      </c>
      <c r="AU51" s="15" t="e">
        <f t="shared" si="28"/>
        <v>#NUM!</v>
      </c>
      <c r="AV51" s="15" t="e">
        <f t="shared" si="29"/>
        <v>#NUM!</v>
      </c>
      <c r="AW51" s="15" t="e">
        <f t="shared" si="30"/>
        <v>#NUM!</v>
      </c>
      <c r="AX51" s="15" t="e">
        <f t="shared" si="31"/>
        <v>#NUM!</v>
      </c>
      <c r="AY51" s="15" t="e">
        <f t="shared" si="32"/>
        <v>#NUM!</v>
      </c>
      <c r="AZ51" s="15" t="e">
        <f t="shared" si="33"/>
        <v>#NUM!</v>
      </c>
      <c r="BA51" s="15" t="e">
        <f t="shared" si="34"/>
        <v>#NUM!</v>
      </c>
      <c r="BB51" s="15" t="e">
        <f t="shared" si="35"/>
        <v>#NUM!</v>
      </c>
      <c r="BC51" s="15" t="e">
        <f t="shared" si="36"/>
        <v>#NUM!</v>
      </c>
      <c r="BD51" s="15" t="e">
        <f t="shared" si="37"/>
        <v>#NUM!</v>
      </c>
      <c r="BE51" s="12" t="s">
        <v>47</v>
      </c>
      <c r="BF51" s="19" t="e">
        <f>VLOOKUP(B51,prot!A:I,9,FALSE)</f>
        <v>#N/A</v>
      </c>
      <c r="BG51" s="9" t="b">
        <f t="shared" si="38"/>
        <v>1</v>
      </c>
      <c r="BH51" s="8">
        <f t="shared" si="39"/>
        <v>0</v>
      </c>
    </row>
    <row r="52" spans="1:60" ht="13.5" customHeight="1">
      <c r="A52" s="6"/>
      <c r="B52" s="66" t="s">
        <v>64</v>
      </c>
      <c r="C52" s="67"/>
      <c r="D52" s="18" t="s">
        <v>68</v>
      </c>
      <c r="E52" s="18" t="s">
        <v>68</v>
      </c>
      <c r="F52" s="38" t="s">
        <v>68</v>
      </c>
      <c r="G52" s="38" t="s">
        <v>68</v>
      </c>
      <c r="H52" s="18" t="s">
        <v>68</v>
      </c>
      <c r="I52" s="18" t="s">
        <v>68</v>
      </c>
      <c r="J52" s="18" t="s">
        <v>68</v>
      </c>
      <c r="K52" s="18" t="s">
        <v>68</v>
      </c>
      <c r="L52" s="18" t="s">
        <v>68</v>
      </c>
      <c r="M52" s="18" t="s">
        <v>68</v>
      </c>
      <c r="N52" s="18"/>
      <c r="O52" s="18" t="s">
        <v>68</v>
      </c>
      <c r="P52" s="18" t="s">
        <v>68</v>
      </c>
      <c r="Q52" s="18" t="s">
        <v>68</v>
      </c>
      <c r="R52" s="18" t="s">
        <v>68</v>
      </c>
      <c r="S52" s="18" t="s">
        <v>68</v>
      </c>
      <c r="T52" s="18" t="s">
        <v>68</v>
      </c>
      <c r="U52" s="18" t="s">
        <v>68</v>
      </c>
      <c r="V52" s="18" t="s">
        <v>68</v>
      </c>
      <c r="W52" s="18" t="s">
        <v>68</v>
      </c>
      <c r="X52" s="18" t="s">
        <v>68</v>
      </c>
      <c r="Y52" s="18" t="s">
        <v>68</v>
      </c>
      <c r="Z52" s="18" t="s">
        <v>68</v>
      </c>
      <c r="AA52" s="18" t="s">
        <v>68</v>
      </c>
      <c r="AB52" s="18" t="s">
        <v>68</v>
      </c>
      <c r="AC52" s="18" t="s">
        <v>68</v>
      </c>
      <c r="AD52" s="18" t="s">
        <v>68</v>
      </c>
      <c r="AE52" s="18" t="s">
        <v>68</v>
      </c>
      <c r="AF52" s="18" t="s">
        <v>68</v>
      </c>
      <c r="AG52" s="18"/>
      <c r="AH52" s="18" t="s">
        <v>68</v>
      </c>
      <c r="AI52" s="18">
        <v>0</v>
      </c>
      <c r="AJ52" s="18" t="s">
        <v>68</v>
      </c>
      <c r="AK52" s="18">
        <f t="shared" ref="AK52:AK68" si="40">SUM(D52:AJ52)</f>
        <v>0</v>
      </c>
      <c r="AL52" s="28">
        <f t="shared" ref="AL52:AL69" si="41">SUMIF(AN52:BD52,"&gt;0")</f>
        <v>0</v>
      </c>
      <c r="AM52" s="21" t="str">
        <f t="shared" si="20"/>
        <v/>
      </c>
      <c r="AN52" s="15">
        <f t="shared" si="21"/>
        <v>0</v>
      </c>
      <c r="AO52" s="15" t="e">
        <f t="shared" si="22"/>
        <v>#NUM!</v>
      </c>
      <c r="AP52" s="15" t="e">
        <f t="shared" si="23"/>
        <v>#NUM!</v>
      </c>
      <c r="AQ52" s="15" t="e">
        <f t="shared" si="24"/>
        <v>#NUM!</v>
      </c>
      <c r="AR52" s="15" t="e">
        <f t="shared" si="25"/>
        <v>#NUM!</v>
      </c>
      <c r="AS52" s="15" t="e">
        <f t="shared" si="26"/>
        <v>#NUM!</v>
      </c>
      <c r="AT52" s="15" t="e">
        <f t="shared" si="27"/>
        <v>#NUM!</v>
      </c>
      <c r="AU52" s="15" t="e">
        <f t="shared" si="28"/>
        <v>#NUM!</v>
      </c>
      <c r="AV52" s="15" t="e">
        <f t="shared" si="29"/>
        <v>#NUM!</v>
      </c>
      <c r="AW52" s="15" t="e">
        <f t="shared" si="30"/>
        <v>#NUM!</v>
      </c>
      <c r="AX52" s="15" t="e">
        <f t="shared" si="31"/>
        <v>#NUM!</v>
      </c>
      <c r="AY52" s="15" t="e">
        <f t="shared" si="32"/>
        <v>#NUM!</v>
      </c>
      <c r="AZ52" s="15" t="e">
        <f t="shared" si="33"/>
        <v>#NUM!</v>
      </c>
      <c r="BA52" s="15" t="e">
        <f t="shared" si="34"/>
        <v>#NUM!</v>
      </c>
      <c r="BB52" s="15" t="e">
        <f t="shared" si="35"/>
        <v>#NUM!</v>
      </c>
      <c r="BC52" s="15" t="e">
        <f t="shared" si="36"/>
        <v>#NUM!</v>
      </c>
      <c r="BD52" s="15" t="e">
        <f t="shared" si="37"/>
        <v>#NUM!</v>
      </c>
      <c r="BE52" s="12" t="s">
        <v>47</v>
      </c>
      <c r="BF52" s="19" t="e">
        <f>VLOOKUP(B52,prot!A:I,9,FALSE)</f>
        <v>#N/A</v>
      </c>
      <c r="BG52" s="9" t="b">
        <f t="shared" si="38"/>
        <v>1</v>
      </c>
      <c r="BH52" s="8">
        <f t="shared" si="39"/>
        <v>0</v>
      </c>
    </row>
    <row r="53" spans="1:60" ht="13.5" customHeight="1">
      <c r="A53" s="6">
        <v>1</v>
      </c>
      <c r="B53" s="4" t="s">
        <v>2</v>
      </c>
      <c r="C53" s="55">
        <v>1951</v>
      </c>
      <c r="D53" s="18">
        <v>891.47140649149947</v>
      </c>
      <c r="E53" s="18">
        <v>1017.789014821273</v>
      </c>
      <c r="F53" s="38" t="s">
        <v>68</v>
      </c>
      <c r="G53" s="48" t="s">
        <v>68</v>
      </c>
      <c r="H53" s="18">
        <v>734.93024750883944</v>
      </c>
      <c r="I53" s="18">
        <v>887.8556910569107</v>
      </c>
      <c r="J53" s="18">
        <v>951.50000000000023</v>
      </c>
      <c r="K53" s="18" t="s">
        <v>182</v>
      </c>
      <c r="L53" s="18">
        <v>1200.5362903225807</v>
      </c>
      <c r="M53" s="18">
        <v>1099.4970224461752</v>
      </c>
      <c r="N53" s="18"/>
      <c r="O53" s="18">
        <v>1086.7106893880714</v>
      </c>
      <c r="P53" s="18">
        <v>971.2082386363636</v>
      </c>
      <c r="Q53" s="18">
        <v>1211</v>
      </c>
      <c r="R53" s="18">
        <v>800.81117383686956</v>
      </c>
      <c r="S53" s="18">
        <v>1211</v>
      </c>
      <c r="T53" s="18" t="s">
        <v>68</v>
      </c>
      <c r="U53" s="18">
        <v>1106.8117206982545</v>
      </c>
      <c r="V53" s="18" t="s">
        <v>68</v>
      </c>
      <c r="W53" s="18" t="s">
        <v>68</v>
      </c>
      <c r="X53" s="18">
        <v>1066.9782244556113</v>
      </c>
      <c r="Y53" s="18" t="s">
        <v>68</v>
      </c>
      <c r="Z53" s="18" t="s">
        <v>68</v>
      </c>
      <c r="AA53" s="18">
        <v>967.09169278996865</v>
      </c>
      <c r="AB53" s="18">
        <v>1204.1881249999999</v>
      </c>
      <c r="AC53" s="18">
        <v>882.16023339317769</v>
      </c>
      <c r="AD53" s="18">
        <v>937.3560507903602</v>
      </c>
      <c r="AE53" s="18">
        <v>1061.6919678714862</v>
      </c>
      <c r="AF53" s="18">
        <v>919.39140608381183</v>
      </c>
      <c r="AG53" s="18">
        <v>990</v>
      </c>
      <c r="AH53" s="18">
        <v>1002.179621162639</v>
      </c>
      <c r="AI53" s="18">
        <v>0</v>
      </c>
      <c r="AJ53" s="18">
        <v>1047.6266580394697</v>
      </c>
      <c r="AK53" s="18">
        <f>SUM(D53:AJ53)</f>
        <v>23249.785474793363</v>
      </c>
      <c r="AL53" s="28">
        <f>SUMIF(AN53:BD53,"&gt;0")</f>
        <v>18133.165316422255</v>
      </c>
      <c r="AM53" s="21" t="str">
        <f t="shared" si="20"/>
        <v/>
      </c>
      <c r="AN53" s="15">
        <f t="shared" si="21"/>
        <v>1211</v>
      </c>
      <c r="AO53" s="15">
        <f t="shared" si="22"/>
        <v>1211</v>
      </c>
      <c r="AP53" s="15">
        <f t="shared" si="23"/>
        <v>1204.1881249999999</v>
      </c>
      <c r="AQ53" s="15">
        <f t="shared" si="24"/>
        <v>1200.5362903225807</v>
      </c>
      <c r="AR53" s="15">
        <f t="shared" si="25"/>
        <v>1106.8117206982545</v>
      </c>
      <c r="AS53" s="15">
        <f t="shared" si="26"/>
        <v>1099.4970224461752</v>
      </c>
      <c r="AT53" s="15">
        <f t="shared" si="27"/>
        <v>1086.7106893880714</v>
      </c>
      <c r="AU53" s="15">
        <f t="shared" si="28"/>
        <v>1066.9782244556113</v>
      </c>
      <c r="AV53" s="15">
        <f t="shared" si="29"/>
        <v>1061.6919678714862</v>
      </c>
      <c r="AW53" s="15">
        <f t="shared" si="30"/>
        <v>1047.6266580394697</v>
      </c>
      <c r="AX53" s="15">
        <f t="shared" si="31"/>
        <v>1017.789014821273</v>
      </c>
      <c r="AY53" s="15">
        <f t="shared" si="32"/>
        <v>1002.179621162639</v>
      </c>
      <c r="AZ53" s="15">
        <f t="shared" si="33"/>
        <v>990</v>
      </c>
      <c r="BA53" s="15">
        <f t="shared" si="34"/>
        <v>971.2082386363636</v>
      </c>
      <c r="BB53" s="15">
        <f t="shared" si="35"/>
        <v>967.09169278996865</v>
      </c>
      <c r="BC53" s="15">
        <f t="shared" si="36"/>
        <v>951.50000000000023</v>
      </c>
      <c r="BD53" s="15">
        <f t="shared" si="37"/>
        <v>937.3560507903602</v>
      </c>
      <c r="BE53" s="12" t="s">
        <v>47</v>
      </c>
      <c r="BF53" s="19" t="e">
        <f>VLOOKUP(B53,prot!A:I,9,FALSE)</f>
        <v>#N/A</v>
      </c>
      <c r="BG53" s="9" t="b">
        <f t="shared" si="38"/>
        <v>1</v>
      </c>
      <c r="BH53" s="8">
        <f t="shared" si="39"/>
        <v>0</v>
      </c>
    </row>
    <row r="54" spans="1:60" ht="13.5" customHeight="1">
      <c r="A54" s="6">
        <v>2</v>
      </c>
      <c r="B54" s="4" t="s">
        <v>53</v>
      </c>
      <c r="C54" s="55">
        <v>1962</v>
      </c>
      <c r="D54" s="18">
        <v>1064</v>
      </c>
      <c r="E54" s="18">
        <v>1064</v>
      </c>
      <c r="F54" s="38">
        <v>1064</v>
      </c>
      <c r="G54" s="38">
        <v>1064</v>
      </c>
      <c r="H54" s="18">
        <v>1064</v>
      </c>
      <c r="I54" s="18">
        <v>1064</v>
      </c>
      <c r="J54" s="18">
        <v>1064</v>
      </c>
      <c r="K54" s="18">
        <v>1064</v>
      </c>
      <c r="L54" s="18" t="s">
        <v>68</v>
      </c>
      <c r="M54" s="18">
        <v>1064</v>
      </c>
      <c r="N54" s="18"/>
      <c r="O54" s="18">
        <v>1000.1168356997973</v>
      </c>
      <c r="P54" s="18">
        <v>996.90408230998992</v>
      </c>
      <c r="Q54" s="18" t="s">
        <v>68</v>
      </c>
      <c r="R54" s="18">
        <v>1064</v>
      </c>
      <c r="S54" s="18">
        <v>887.24429967426704</v>
      </c>
      <c r="T54" s="18">
        <v>875.56242927197286</v>
      </c>
      <c r="U54" s="18">
        <v>981.63876651982378</v>
      </c>
      <c r="V54" s="18">
        <v>1064</v>
      </c>
      <c r="W54" s="18">
        <v>939.81359555365543</v>
      </c>
      <c r="X54" s="18">
        <v>1064</v>
      </c>
      <c r="Y54" s="18">
        <v>1064</v>
      </c>
      <c r="Z54" s="18">
        <v>1037.8219488507609</v>
      </c>
      <c r="AA54" s="18">
        <v>1064</v>
      </c>
      <c r="AB54" s="18">
        <v>925.04043715847013</v>
      </c>
      <c r="AC54" s="18">
        <v>1064</v>
      </c>
      <c r="AD54" s="18" t="s">
        <v>68</v>
      </c>
      <c r="AE54" s="18">
        <v>1064</v>
      </c>
      <c r="AF54" s="18">
        <v>1028.831211053915</v>
      </c>
      <c r="AG54" s="18">
        <v>1064</v>
      </c>
      <c r="AH54" s="18">
        <v>774.76321839080458</v>
      </c>
      <c r="AI54" s="18">
        <v>1033</v>
      </c>
      <c r="AJ54" s="18">
        <v>920.1604139715397</v>
      </c>
      <c r="AK54" s="18">
        <f>SUM(D54:AJ54)</f>
        <v>29488.897238454996</v>
      </c>
      <c r="AL54" s="28">
        <f>SUMIF(AN54:BD54,"&gt;0")</f>
        <v>18088</v>
      </c>
      <c r="AM54" s="21" t="str">
        <f t="shared" si="20"/>
        <v/>
      </c>
      <c r="AN54" s="15">
        <f t="shared" si="21"/>
        <v>1064</v>
      </c>
      <c r="AO54" s="15">
        <f t="shared" si="22"/>
        <v>1064</v>
      </c>
      <c r="AP54" s="15">
        <f t="shared" si="23"/>
        <v>1064</v>
      </c>
      <c r="AQ54" s="15">
        <f t="shared" si="24"/>
        <v>1064</v>
      </c>
      <c r="AR54" s="15">
        <f t="shared" si="25"/>
        <v>1064</v>
      </c>
      <c r="AS54" s="15">
        <f t="shared" si="26"/>
        <v>1064</v>
      </c>
      <c r="AT54" s="15">
        <f t="shared" si="27"/>
        <v>1064</v>
      </c>
      <c r="AU54" s="15">
        <f t="shared" si="28"/>
        <v>1064</v>
      </c>
      <c r="AV54" s="15">
        <f t="shared" si="29"/>
        <v>1064</v>
      </c>
      <c r="AW54" s="15">
        <f t="shared" si="30"/>
        <v>1064</v>
      </c>
      <c r="AX54" s="15">
        <f t="shared" si="31"/>
        <v>1064</v>
      </c>
      <c r="AY54" s="15">
        <f t="shared" si="32"/>
        <v>1064</v>
      </c>
      <c r="AZ54" s="15">
        <f t="shared" si="33"/>
        <v>1064</v>
      </c>
      <c r="BA54" s="15">
        <f t="shared" si="34"/>
        <v>1064</v>
      </c>
      <c r="BB54" s="15">
        <f t="shared" si="35"/>
        <v>1064</v>
      </c>
      <c r="BC54" s="15">
        <f t="shared" si="36"/>
        <v>1064</v>
      </c>
      <c r="BD54" s="15">
        <f t="shared" si="37"/>
        <v>1064</v>
      </c>
      <c r="BE54" s="12" t="s">
        <v>47</v>
      </c>
      <c r="BF54" s="19" t="e">
        <f>VLOOKUP(B54,prot!A:I,9,FALSE)</f>
        <v>#N/A</v>
      </c>
      <c r="BG54" s="9" t="b">
        <f t="shared" si="38"/>
        <v>1</v>
      </c>
      <c r="BH54" s="8">
        <f t="shared" si="39"/>
        <v>0</v>
      </c>
    </row>
    <row r="55" spans="1:60" ht="13.5" customHeight="1">
      <c r="A55" s="6">
        <v>3</v>
      </c>
      <c r="B55" s="4" t="s">
        <v>1</v>
      </c>
      <c r="C55" s="55">
        <v>1957</v>
      </c>
      <c r="D55" s="18" t="s">
        <v>68</v>
      </c>
      <c r="E55" s="18">
        <v>944.70322019147079</v>
      </c>
      <c r="F55" s="38">
        <v>857.16131214068309</v>
      </c>
      <c r="G55" s="38">
        <v>733.89059372915267</v>
      </c>
      <c r="H55" s="18" t="s">
        <v>68</v>
      </c>
      <c r="I55" s="18" t="s">
        <v>68</v>
      </c>
      <c r="J55" s="18">
        <v>810.15727584517401</v>
      </c>
      <c r="K55" s="18">
        <v>687.78100263852241</v>
      </c>
      <c r="L55" s="18">
        <v>1126</v>
      </c>
      <c r="M55" s="18">
        <v>1028.9220839096358</v>
      </c>
      <c r="N55" s="18"/>
      <c r="O55" s="18" t="s">
        <v>68</v>
      </c>
      <c r="P55" s="18" t="s">
        <v>68</v>
      </c>
      <c r="Q55" s="18">
        <v>1010.8738506803969</v>
      </c>
      <c r="R55" s="18">
        <v>931.79585870889139</v>
      </c>
      <c r="S55" s="18">
        <v>1112.9575289575289</v>
      </c>
      <c r="T55" s="18">
        <v>915.01918420562481</v>
      </c>
      <c r="U55" s="18">
        <v>1102.682698730795</v>
      </c>
      <c r="V55" s="18">
        <v>913.31480934082151</v>
      </c>
      <c r="W55" s="18">
        <v>1126</v>
      </c>
      <c r="X55" s="18">
        <v>930.76375065479306</v>
      </c>
      <c r="Y55" s="18">
        <v>945.88213283442451</v>
      </c>
      <c r="Z55" s="18">
        <v>1126</v>
      </c>
      <c r="AA55" s="18">
        <v>962.98279479647488</v>
      </c>
      <c r="AB55" s="18" t="s">
        <v>68</v>
      </c>
      <c r="AC55" s="18" t="s">
        <v>68</v>
      </c>
      <c r="AD55" s="18">
        <v>1126</v>
      </c>
      <c r="AE55" s="18">
        <v>1050.0034173430158</v>
      </c>
      <c r="AF55" s="18" t="s">
        <v>68</v>
      </c>
      <c r="AG55" s="18">
        <v>1047</v>
      </c>
      <c r="AH55" s="18">
        <v>981.85960082587746</v>
      </c>
      <c r="AI55" s="18">
        <v>1126</v>
      </c>
      <c r="AJ55" s="18">
        <v>1090.5193770373053</v>
      </c>
      <c r="AK55" s="18">
        <f>SUM(D55:AJ55)</f>
        <v>23688.270492570584</v>
      </c>
      <c r="AL55" s="28">
        <f>SUMIF(AN55:BD55,"&gt;0")</f>
        <v>17840.182564015813</v>
      </c>
      <c r="AM55" s="21" t="str">
        <f t="shared" si="20"/>
        <v/>
      </c>
      <c r="AN55" s="15">
        <f t="shared" si="21"/>
        <v>1126</v>
      </c>
      <c r="AO55" s="15">
        <f t="shared" si="22"/>
        <v>1126</v>
      </c>
      <c r="AP55" s="15">
        <f t="shared" si="23"/>
        <v>1126</v>
      </c>
      <c r="AQ55" s="15">
        <f t="shared" si="24"/>
        <v>1126</v>
      </c>
      <c r="AR55" s="15">
        <f t="shared" si="25"/>
        <v>1126</v>
      </c>
      <c r="AS55" s="15">
        <f t="shared" si="26"/>
        <v>1112.9575289575289</v>
      </c>
      <c r="AT55" s="15">
        <f t="shared" si="27"/>
        <v>1102.682698730795</v>
      </c>
      <c r="AU55" s="15">
        <f t="shared" si="28"/>
        <v>1090.5193770373053</v>
      </c>
      <c r="AV55" s="15">
        <f t="shared" si="29"/>
        <v>1050.0034173430158</v>
      </c>
      <c r="AW55" s="15">
        <f t="shared" si="30"/>
        <v>1047</v>
      </c>
      <c r="AX55" s="15">
        <f t="shared" si="31"/>
        <v>1028.9220839096358</v>
      </c>
      <c r="AY55" s="15">
        <f t="shared" si="32"/>
        <v>1010.8738506803969</v>
      </c>
      <c r="AZ55" s="15">
        <f t="shared" si="33"/>
        <v>981.85960082587746</v>
      </c>
      <c r="BA55" s="15">
        <f t="shared" si="34"/>
        <v>962.98279479647488</v>
      </c>
      <c r="BB55" s="15">
        <f t="shared" si="35"/>
        <v>945.88213283442451</v>
      </c>
      <c r="BC55" s="15">
        <f t="shared" si="36"/>
        <v>944.70322019147079</v>
      </c>
      <c r="BD55" s="15">
        <f t="shared" si="37"/>
        <v>931.79585870889139</v>
      </c>
      <c r="BE55" s="12" t="s">
        <v>47</v>
      </c>
      <c r="BF55" s="19" t="e">
        <f>VLOOKUP(B55,prot!A:I,9,FALSE)</f>
        <v>#N/A</v>
      </c>
      <c r="BG55" s="9" t="b">
        <f t="shared" si="38"/>
        <v>1</v>
      </c>
      <c r="BH55" s="8">
        <f t="shared" si="39"/>
        <v>0</v>
      </c>
    </row>
    <row r="56" spans="1:60" ht="14.25" customHeight="1">
      <c r="A56" s="6">
        <v>4</v>
      </c>
      <c r="B56" s="22" t="s">
        <v>33</v>
      </c>
      <c r="C56" s="55">
        <v>1959</v>
      </c>
      <c r="D56" s="18" t="s">
        <v>68</v>
      </c>
      <c r="E56" s="18" t="s">
        <v>68</v>
      </c>
      <c r="F56" s="38">
        <v>781.3505837803724</v>
      </c>
      <c r="G56" s="38">
        <v>745.80152671755752</v>
      </c>
      <c r="H56" s="18" t="s">
        <v>68</v>
      </c>
      <c r="I56" s="18" t="s">
        <v>68</v>
      </c>
      <c r="J56" s="18" t="s">
        <v>68</v>
      </c>
      <c r="K56" s="18" t="s">
        <v>68</v>
      </c>
      <c r="L56" s="18">
        <v>1041.8822234452391</v>
      </c>
      <c r="M56" s="18">
        <v>896.46381578947376</v>
      </c>
      <c r="N56" s="18"/>
      <c r="O56" s="18">
        <v>816.36771300448436</v>
      </c>
      <c r="P56" s="18">
        <v>883.69379624359703</v>
      </c>
      <c r="Q56" s="18">
        <v>768.26895565092991</v>
      </c>
      <c r="R56" s="18">
        <v>912.94893720987022</v>
      </c>
      <c r="S56" s="18">
        <v>933.68700265251994</v>
      </c>
      <c r="T56" s="18">
        <v>782.40952070427147</v>
      </c>
      <c r="U56" s="18">
        <v>1012.3038292529819</v>
      </c>
      <c r="V56" s="18">
        <v>891.96217494089854</v>
      </c>
      <c r="W56" s="18">
        <v>743.40857049394822</v>
      </c>
      <c r="X56" s="18" t="s">
        <v>68</v>
      </c>
      <c r="Y56" s="18" t="s">
        <v>68</v>
      </c>
      <c r="Z56" s="18" t="s">
        <v>68</v>
      </c>
      <c r="AA56" s="18">
        <v>961.32075471698113</v>
      </c>
      <c r="AB56" s="18">
        <v>1024.3488440152182</v>
      </c>
      <c r="AC56" s="18">
        <v>894.43887775551127</v>
      </c>
      <c r="AD56" s="18">
        <v>759.172828096118</v>
      </c>
      <c r="AE56" s="18" t="s">
        <v>68</v>
      </c>
      <c r="AF56" s="18">
        <v>914.48870253901714</v>
      </c>
      <c r="AG56" s="18">
        <v>902</v>
      </c>
      <c r="AH56" s="18">
        <v>931.61764705882354</v>
      </c>
      <c r="AI56" s="18">
        <v>986</v>
      </c>
      <c r="AJ56" s="18">
        <v>953.76134889753575</v>
      </c>
      <c r="AK56" s="18">
        <f>SUM(D56:AJ56)</f>
        <v>19537.697652965351</v>
      </c>
      <c r="AL56" s="28">
        <f>SUMIF(AN56:BD56,"&gt;0")</f>
        <v>15739.695188226424</v>
      </c>
      <c r="AM56" s="21" t="str">
        <f t="shared" si="20"/>
        <v/>
      </c>
      <c r="AN56" s="15">
        <f t="shared" si="21"/>
        <v>1041.8822234452391</v>
      </c>
      <c r="AO56" s="15">
        <f t="shared" si="22"/>
        <v>1024.3488440152182</v>
      </c>
      <c r="AP56" s="15">
        <f t="shared" si="23"/>
        <v>1012.3038292529819</v>
      </c>
      <c r="AQ56" s="15">
        <f t="shared" si="24"/>
        <v>986</v>
      </c>
      <c r="AR56" s="15">
        <f t="shared" si="25"/>
        <v>961.32075471698113</v>
      </c>
      <c r="AS56" s="15">
        <f t="shared" si="26"/>
        <v>953.76134889753575</v>
      </c>
      <c r="AT56" s="15">
        <f t="shared" si="27"/>
        <v>933.68700265251994</v>
      </c>
      <c r="AU56" s="15">
        <f t="shared" si="28"/>
        <v>931.61764705882354</v>
      </c>
      <c r="AV56" s="15">
        <f t="shared" si="29"/>
        <v>914.48870253901714</v>
      </c>
      <c r="AW56" s="15">
        <f t="shared" si="30"/>
        <v>912.94893720987022</v>
      </c>
      <c r="AX56" s="15">
        <f t="shared" si="31"/>
        <v>902</v>
      </c>
      <c r="AY56" s="15">
        <f t="shared" si="32"/>
        <v>896.46381578947376</v>
      </c>
      <c r="AZ56" s="15">
        <f t="shared" si="33"/>
        <v>894.43887775551127</v>
      </c>
      <c r="BA56" s="15">
        <f t="shared" si="34"/>
        <v>891.96217494089854</v>
      </c>
      <c r="BB56" s="15">
        <f t="shared" si="35"/>
        <v>883.69379624359703</v>
      </c>
      <c r="BC56" s="15">
        <f t="shared" si="36"/>
        <v>816.36771300448436</v>
      </c>
      <c r="BD56" s="15">
        <f t="shared" si="37"/>
        <v>782.40952070427147</v>
      </c>
      <c r="BE56" s="12" t="s">
        <v>47</v>
      </c>
      <c r="BF56" s="19" t="e">
        <f>VLOOKUP(B56,prot!A:I,9,FALSE)</f>
        <v>#N/A</v>
      </c>
      <c r="BG56" s="9" t="b">
        <f t="shared" si="38"/>
        <v>1</v>
      </c>
      <c r="BH56" s="8">
        <f t="shared" si="39"/>
        <v>0</v>
      </c>
    </row>
    <row r="57" spans="1:60">
      <c r="A57" s="6">
        <v>5</v>
      </c>
      <c r="B57" s="4" t="s">
        <v>26</v>
      </c>
      <c r="C57" s="55">
        <v>1959</v>
      </c>
      <c r="D57" s="18" t="s">
        <v>68</v>
      </c>
      <c r="E57" s="18" t="s">
        <v>68</v>
      </c>
      <c r="F57" s="38">
        <v>794.38562720564653</v>
      </c>
      <c r="G57" s="38">
        <v>651.72832019405712</v>
      </c>
      <c r="H57" s="18" t="s">
        <v>68</v>
      </c>
      <c r="I57" s="18">
        <v>672.19264278799619</v>
      </c>
      <c r="J57" s="18">
        <v>741.8369690011483</v>
      </c>
      <c r="K57" s="18">
        <v>696.24060150375942</v>
      </c>
      <c r="L57" s="18">
        <v>1070.152628603731</v>
      </c>
      <c r="M57" s="18">
        <v>823.64941443143175</v>
      </c>
      <c r="N57" s="18"/>
      <c r="O57" s="18" t="s">
        <v>68</v>
      </c>
      <c r="P57" s="18" t="s">
        <v>68</v>
      </c>
      <c r="Q57" s="18" t="s">
        <v>68</v>
      </c>
      <c r="R57" s="18">
        <v>727.408993576017</v>
      </c>
      <c r="S57" s="18">
        <v>893.96825396825386</v>
      </c>
      <c r="T57" s="18">
        <v>834.3706536856746</v>
      </c>
      <c r="U57" s="18">
        <v>921.48571428571438</v>
      </c>
      <c r="V57" s="18">
        <v>827.86615469007131</v>
      </c>
      <c r="W57" s="18">
        <v>916.37096774193537</v>
      </c>
      <c r="X57" s="18">
        <v>845.90643274853801</v>
      </c>
      <c r="Y57" s="18">
        <v>806.53194529495818</v>
      </c>
      <c r="Z57" s="18">
        <v>921.66295884315923</v>
      </c>
      <c r="AA57" s="18">
        <v>779.75652173913056</v>
      </c>
      <c r="AB57" s="18">
        <v>1100</v>
      </c>
      <c r="AC57" s="18">
        <v>1016.6856492027337</v>
      </c>
      <c r="AD57" s="18">
        <v>845.95777548918636</v>
      </c>
      <c r="AE57" s="18">
        <v>947.63220205209166</v>
      </c>
      <c r="AF57" s="18">
        <v>803.8288288288287</v>
      </c>
      <c r="AG57" s="18"/>
      <c r="AH57" s="18">
        <v>912.70464963981681</v>
      </c>
      <c r="AI57" s="18">
        <v>922</v>
      </c>
      <c r="AJ57" s="18">
        <v>899.7858672376874</v>
      </c>
      <c r="AK57" s="18">
        <f>SUM(D57:AJ57)</f>
        <v>21374.109772751566</v>
      </c>
      <c r="AL57" s="28">
        <f>SUMIF(AN57:BD57,"&gt;0")</f>
        <v>15506.731267914985</v>
      </c>
      <c r="AM57" s="21" t="str">
        <f t="shared" si="20"/>
        <v/>
      </c>
      <c r="AN57" s="15">
        <f t="shared" si="21"/>
        <v>1100</v>
      </c>
      <c r="AO57" s="15">
        <f t="shared" si="22"/>
        <v>1070.152628603731</v>
      </c>
      <c r="AP57" s="15">
        <f t="shared" si="23"/>
        <v>1016.6856492027337</v>
      </c>
      <c r="AQ57" s="15">
        <f t="shared" si="24"/>
        <v>947.63220205209166</v>
      </c>
      <c r="AR57" s="15">
        <f t="shared" si="25"/>
        <v>922</v>
      </c>
      <c r="AS57" s="15">
        <f t="shared" si="26"/>
        <v>921.66295884315923</v>
      </c>
      <c r="AT57" s="15">
        <f t="shared" si="27"/>
        <v>921.48571428571438</v>
      </c>
      <c r="AU57" s="15">
        <f t="shared" si="28"/>
        <v>916.37096774193537</v>
      </c>
      <c r="AV57" s="15">
        <f t="shared" si="29"/>
        <v>912.70464963981681</v>
      </c>
      <c r="AW57" s="15">
        <f t="shared" si="30"/>
        <v>899.7858672376874</v>
      </c>
      <c r="AX57" s="15">
        <f t="shared" si="31"/>
        <v>893.96825396825386</v>
      </c>
      <c r="AY57" s="15">
        <f t="shared" si="32"/>
        <v>845.95777548918636</v>
      </c>
      <c r="AZ57" s="15">
        <f t="shared" si="33"/>
        <v>845.90643274853801</v>
      </c>
      <c r="BA57" s="15">
        <f t="shared" si="34"/>
        <v>834.3706536856746</v>
      </c>
      <c r="BB57" s="15">
        <f t="shared" si="35"/>
        <v>827.86615469007131</v>
      </c>
      <c r="BC57" s="15">
        <f t="shared" si="36"/>
        <v>823.64941443143175</v>
      </c>
      <c r="BD57" s="15">
        <f t="shared" si="37"/>
        <v>806.53194529495818</v>
      </c>
      <c r="BE57" s="12" t="s">
        <v>47</v>
      </c>
      <c r="BF57" s="19" t="e">
        <f>VLOOKUP(B57,prot!A:I,9,FALSE)</f>
        <v>#N/A</v>
      </c>
      <c r="BG57" s="9" t="b">
        <f t="shared" si="38"/>
        <v>1</v>
      </c>
      <c r="BH57" s="8">
        <f t="shared" si="39"/>
        <v>0</v>
      </c>
    </row>
    <row r="58" spans="1:60" ht="12.75" customHeight="1">
      <c r="A58" s="6">
        <v>6</v>
      </c>
      <c r="B58" s="4" t="s">
        <v>32</v>
      </c>
      <c r="C58" s="55">
        <v>1960</v>
      </c>
      <c r="D58" s="18">
        <v>714.05354330708667</v>
      </c>
      <c r="E58" s="18" t="s">
        <v>68</v>
      </c>
      <c r="F58" s="38">
        <v>540.27972645047419</v>
      </c>
      <c r="G58" s="38" t="s">
        <v>68</v>
      </c>
      <c r="H58" s="18">
        <v>540.56421052631572</v>
      </c>
      <c r="I58" s="18">
        <v>609.40550133096713</v>
      </c>
      <c r="J58" s="18">
        <v>631.01421800947878</v>
      </c>
      <c r="K58" s="18">
        <v>786.48555815768941</v>
      </c>
      <c r="L58" s="18" t="s">
        <v>68</v>
      </c>
      <c r="M58" s="18" t="s">
        <v>68</v>
      </c>
      <c r="N58" s="18"/>
      <c r="O58" s="18">
        <v>1028.937142857143</v>
      </c>
      <c r="P58" s="18">
        <v>941.57694665849147</v>
      </c>
      <c r="Q58" s="18" t="s">
        <v>68</v>
      </c>
      <c r="R58" s="18">
        <v>893.38554508097661</v>
      </c>
      <c r="S58" s="18" t="s">
        <v>68</v>
      </c>
      <c r="T58" s="18">
        <v>1062.6693530333559</v>
      </c>
      <c r="U58" s="18">
        <v>1078.4367816091954</v>
      </c>
      <c r="V58" s="18">
        <v>902.22786340284074</v>
      </c>
      <c r="W58" s="18" t="s">
        <v>68</v>
      </c>
      <c r="X58" s="18" t="s">
        <v>68</v>
      </c>
      <c r="Y58" s="18">
        <v>950.18137612448334</v>
      </c>
      <c r="Z58" s="18">
        <v>1032.4862992125986</v>
      </c>
      <c r="AA58" s="18" t="s">
        <v>68</v>
      </c>
      <c r="AB58" s="18" t="s">
        <v>68</v>
      </c>
      <c r="AC58" s="18" t="s">
        <v>68</v>
      </c>
      <c r="AD58" s="18" t="s">
        <v>68</v>
      </c>
      <c r="AE58" s="18" t="s">
        <v>68</v>
      </c>
      <c r="AF58" s="18">
        <v>1088</v>
      </c>
      <c r="AG58" s="18">
        <v>839</v>
      </c>
      <c r="AH58" s="18">
        <v>1063.6543209876543</v>
      </c>
      <c r="AI58" s="18">
        <v>1048</v>
      </c>
      <c r="AJ58" s="18" t="s">
        <v>68</v>
      </c>
      <c r="AK58" s="18">
        <f>SUM(D58:AJ58)</f>
        <v>15750.35838674875</v>
      </c>
      <c r="AL58" s="28">
        <f>SUMIF(AN58:BD58,"&gt;0")</f>
        <v>15210.078660298279</v>
      </c>
      <c r="AM58" s="21" t="str">
        <f t="shared" si="20"/>
        <v/>
      </c>
      <c r="AN58" s="15">
        <f t="shared" si="21"/>
        <v>1088</v>
      </c>
      <c r="AO58" s="15">
        <f t="shared" si="22"/>
        <v>1078.4367816091954</v>
      </c>
      <c r="AP58" s="15">
        <f t="shared" si="23"/>
        <v>1063.6543209876543</v>
      </c>
      <c r="AQ58" s="15">
        <f t="shared" si="24"/>
        <v>1062.6693530333559</v>
      </c>
      <c r="AR58" s="15">
        <f t="shared" si="25"/>
        <v>1048</v>
      </c>
      <c r="AS58" s="15">
        <f t="shared" si="26"/>
        <v>1032.4862992125986</v>
      </c>
      <c r="AT58" s="15">
        <f t="shared" si="27"/>
        <v>1028.937142857143</v>
      </c>
      <c r="AU58" s="15">
        <f t="shared" si="28"/>
        <v>950.18137612448334</v>
      </c>
      <c r="AV58" s="15">
        <f t="shared" si="29"/>
        <v>941.57694665849147</v>
      </c>
      <c r="AW58" s="15">
        <f t="shared" si="30"/>
        <v>902.22786340284074</v>
      </c>
      <c r="AX58" s="15">
        <f t="shared" si="31"/>
        <v>893.38554508097661</v>
      </c>
      <c r="AY58" s="15">
        <f t="shared" si="32"/>
        <v>839</v>
      </c>
      <c r="AZ58" s="15">
        <f t="shared" si="33"/>
        <v>786.48555815768941</v>
      </c>
      <c r="BA58" s="15">
        <f t="shared" si="34"/>
        <v>714.05354330708667</v>
      </c>
      <c r="BB58" s="15">
        <f t="shared" si="35"/>
        <v>631.01421800947878</v>
      </c>
      <c r="BC58" s="15">
        <f t="shared" si="36"/>
        <v>609.40550133096713</v>
      </c>
      <c r="BD58" s="15">
        <f t="shared" si="37"/>
        <v>540.56421052631572</v>
      </c>
      <c r="BE58" s="12" t="s">
        <v>47</v>
      </c>
      <c r="BF58" s="19" t="e">
        <f>VLOOKUP(B58,prot!A:I,9,FALSE)</f>
        <v>#N/A</v>
      </c>
      <c r="BG58" s="9" t="b">
        <f t="shared" si="38"/>
        <v>1</v>
      </c>
      <c r="BH58" s="8">
        <f t="shared" si="39"/>
        <v>0</v>
      </c>
    </row>
    <row r="59" spans="1:60" ht="12.75" customHeight="1">
      <c r="A59" s="6">
        <v>7</v>
      </c>
      <c r="B59" s="4" t="s">
        <v>50</v>
      </c>
      <c r="C59" s="55">
        <v>1965</v>
      </c>
      <c r="D59" s="18" t="s">
        <v>68</v>
      </c>
      <c r="E59" s="18" t="s">
        <v>68</v>
      </c>
      <c r="F59" s="38" t="s">
        <v>68</v>
      </c>
      <c r="G59" s="38" t="s">
        <v>68</v>
      </c>
      <c r="H59" s="18" t="s">
        <v>68</v>
      </c>
      <c r="I59" s="18" t="s">
        <v>68</v>
      </c>
      <c r="J59" s="18" t="s">
        <v>68</v>
      </c>
      <c r="K59" s="18" t="s">
        <v>68</v>
      </c>
      <c r="L59" s="18">
        <v>956.00808189655174</v>
      </c>
      <c r="M59" s="18">
        <v>1012.1059930658743</v>
      </c>
      <c r="N59" s="18"/>
      <c r="O59" s="18">
        <v>1031</v>
      </c>
      <c r="P59" s="18">
        <v>1031</v>
      </c>
      <c r="Q59" s="18" t="s">
        <v>68</v>
      </c>
      <c r="R59" s="18">
        <v>967.22093344379982</v>
      </c>
      <c r="S59" s="18">
        <v>1026.9883268482488</v>
      </c>
      <c r="T59" s="18">
        <v>1031</v>
      </c>
      <c r="U59" s="18">
        <v>1031</v>
      </c>
      <c r="V59" s="18" t="s">
        <v>68</v>
      </c>
      <c r="W59" s="18" t="s">
        <v>68</v>
      </c>
      <c r="X59" s="18" t="s">
        <v>68</v>
      </c>
      <c r="Y59" s="18">
        <v>1013.5062944718118</v>
      </c>
      <c r="Z59" s="18" t="s">
        <v>68</v>
      </c>
      <c r="AA59" s="18" t="s">
        <v>68</v>
      </c>
      <c r="AB59" s="18">
        <v>835.6194600101885</v>
      </c>
      <c r="AC59" s="18">
        <v>856.79109062980035</v>
      </c>
      <c r="AD59" s="18" t="s">
        <v>68</v>
      </c>
      <c r="AE59" s="18" t="s">
        <v>68</v>
      </c>
      <c r="AF59" s="18">
        <v>909.22634049913495</v>
      </c>
      <c r="AG59" s="18"/>
      <c r="AH59" s="18">
        <v>1031</v>
      </c>
      <c r="AI59" s="18">
        <v>0</v>
      </c>
      <c r="AJ59" s="18">
        <v>955.26472626472639</v>
      </c>
      <c r="AK59" s="18">
        <f>SUM(D59:AJ59)</f>
        <v>13687.731247130136</v>
      </c>
      <c r="AL59" s="28">
        <f>SUMIF(AN59:BD59,"&gt;0")</f>
        <v>13687.731247130137</v>
      </c>
      <c r="AM59" s="21" t="str">
        <f t="shared" si="20"/>
        <v/>
      </c>
      <c r="AN59" s="15">
        <f t="shared" si="21"/>
        <v>1031</v>
      </c>
      <c r="AO59" s="15">
        <f t="shared" si="22"/>
        <v>1031</v>
      </c>
      <c r="AP59" s="15">
        <f t="shared" si="23"/>
        <v>1031</v>
      </c>
      <c r="AQ59" s="15">
        <f t="shared" si="24"/>
        <v>1031</v>
      </c>
      <c r="AR59" s="15">
        <f t="shared" si="25"/>
        <v>1031</v>
      </c>
      <c r="AS59" s="15">
        <f t="shared" si="26"/>
        <v>1026.9883268482488</v>
      </c>
      <c r="AT59" s="15">
        <f t="shared" si="27"/>
        <v>1013.5062944718118</v>
      </c>
      <c r="AU59" s="15">
        <f t="shared" si="28"/>
        <v>1012.1059930658743</v>
      </c>
      <c r="AV59" s="15">
        <f t="shared" si="29"/>
        <v>967.22093344379982</v>
      </c>
      <c r="AW59" s="15">
        <f t="shared" si="30"/>
        <v>956.00808189655174</v>
      </c>
      <c r="AX59" s="15">
        <f t="shared" si="31"/>
        <v>955.26472626472639</v>
      </c>
      <c r="AY59" s="15">
        <f t="shared" si="32"/>
        <v>909.22634049913495</v>
      </c>
      <c r="AZ59" s="15">
        <f t="shared" si="33"/>
        <v>856.79109062980035</v>
      </c>
      <c r="BA59" s="15">
        <f t="shared" si="34"/>
        <v>835.6194600101885</v>
      </c>
      <c r="BB59" s="15">
        <f t="shared" si="35"/>
        <v>0</v>
      </c>
      <c r="BC59" s="15" t="e">
        <f t="shared" si="36"/>
        <v>#NUM!</v>
      </c>
      <c r="BD59" s="15" t="e">
        <f t="shared" si="37"/>
        <v>#NUM!</v>
      </c>
      <c r="BE59" s="12" t="s">
        <v>47</v>
      </c>
      <c r="BF59" s="19" t="e">
        <f>VLOOKUP(B59,prot!A:I,9,FALSE)</f>
        <v>#N/A</v>
      </c>
      <c r="BG59" s="9" t="b">
        <f t="shared" si="38"/>
        <v>1</v>
      </c>
      <c r="BH59" s="8">
        <f t="shared" si="39"/>
        <v>0</v>
      </c>
    </row>
    <row r="60" spans="1:60" ht="14.25" customHeight="1">
      <c r="A60" s="6">
        <v>8</v>
      </c>
      <c r="B60" s="4" t="s">
        <v>22</v>
      </c>
      <c r="C60" s="55">
        <v>1956</v>
      </c>
      <c r="D60" s="18">
        <v>768.55413883829203</v>
      </c>
      <c r="E60" s="18">
        <v>645.31060828680575</v>
      </c>
      <c r="F60" s="38" t="s">
        <v>68</v>
      </c>
      <c r="G60" s="38" t="s">
        <v>68</v>
      </c>
      <c r="H60" s="18">
        <v>614.05825242718436</v>
      </c>
      <c r="I60" s="18">
        <v>705.41452048074564</v>
      </c>
      <c r="J60" s="18" t="s">
        <v>68</v>
      </c>
      <c r="K60" s="18" t="s">
        <v>68</v>
      </c>
      <c r="L60" s="18" t="s">
        <v>68</v>
      </c>
      <c r="M60" s="18" t="s">
        <v>68</v>
      </c>
      <c r="N60" s="18"/>
      <c r="O60" s="18">
        <v>945.56180580437137</v>
      </c>
      <c r="P60" s="18">
        <v>858.35477843032572</v>
      </c>
      <c r="Q60" s="18">
        <v>726.87555555555548</v>
      </c>
      <c r="R60" s="18" t="s">
        <v>68</v>
      </c>
      <c r="S60" s="18">
        <v>841.75519630484985</v>
      </c>
      <c r="T60" s="18">
        <v>642.71301086394215</v>
      </c>
      <c r="U60" s="18">
        <v>969.67131242740993</v>
      </c>
      <c r="V60" s="18" t="s">
        <v>68</v>
      </c>
      <c r="W60" s="18" t="s">
        <v>68</v>
      </c>
      <c r="X60" s="18" t="s">
        <v>68</v>
      </c>
      <c r="Y60" s="18" t="s">
        <v>68</v>
      </c>
      <c r="Z60" s="18" t="s">
        <v>68</v>
      </c>
      <c r="AA60" s="18">
        <v>901.818958818959</v>
      </c>
      <c r="AB60" s="18">
        <v>1082.5262843488649</v>
      </c>
      <c r="AC60" s="18" t="s">
        <v>68</v>
      </c>
      <c r="AD60" s="18" t="s">
        <v>68</v>
      </c>
      <c r="AE60" s="18" t="s">
        <v>68</v>
      </c>
      <c r="AF60" s="18">
        <v>718.08708708708707</v>
      </c>
      <c r="AG60" s="18">
        <v>775</v>
      </c>
      <c r="AH60" s="18">
        <v>765.1712619300107</v>
      </c>
      <c r="AI60" s="18">
        <v>1004</v>
      </c>
      <c r="AJ60" s="18" t="s">
        <v>68</v>
      </c>
      <c r="AK60" s="18">
        <f>SUM(D60:AJ60)</f>
        <v>12964.872771604405</v>
      </c>
      <c r="AL60" s="28">
        <f>SUMIF(AN60:BD60,"&gt;0")</f>
        <v>12964.872771604405</v>
      </c>
      <c r="AM60" s="21" t="str">
        <f t="shared" si="20"/>
        <v/>
      </c>
      <c r="AN60" s="15">
        <f t="shared" si="21"/>
        <v>1082.5262843488649</v>
      </c>
      <c r="AO60" s="15">
        <f t="shared" si="22"/>
        <v>1004</v>
      </c>
      <c r="AP60" s="15">
        <f t="shared" si="23"/>
        <v>969.67131242740993</v>
      </c>
      <c r="AQ60" s="15">
        <f t="shared" si="24"/>
        <v>945.56180580437137</v>
      </c>
      <c r="AR60" s="15">
        <f t="shared" si="25"/>
        <v>901.818958818959</v>
      </c>
      <c r="AS60" s="15">
        <f t="shared" si="26"/>
        <v>858.35477843032572</v>
      </c>
      <c r="AT60" s="15">
        <f t="shared" si="27"/>
        <v>841.75519630484985</v>
      </c>
      <c r="AU60" s="15">
        <f t="shared" si="28"/>
        <v>775</v>
      </c>
      <c r="AV60" s="15">
        <f t="shared" si="29"/>
        <v>768.55413883829203</v>
      </c>
      <c r="AW60" s="15">
        <f t="shared" si="30"/>
        <v>765.1712619300107</v>
      </c>
      <c r="AX60" s="15">
        <f t="shared" si="31"/>
        <v>726.87555555555548</v>
      </c>
      <c r="AY60" s="15">
        <f t="shared" si="32"/>
        <v>718.08708708708707</v>
      </c>
      <c r="AZ60" s="15">
        <f t="shared" si="33"/>
        <v>705.41452048074564</v>
      </c>
      <c r="BA60" s="15">
        <f t="shared" si="34"/>
        <v>645.31060828680575</v>
      </c>
      <c r="BB60" s="15">
        <f t="shared" si="35"/>
        <v>642.71301086394215</v>
      </c>
      <c r="BC60" s="15">
        <f t="shared" si="36"/>
        <v>614.05825242718436</v>
      </c>
      <c r="BD60" s="15" t="e">
        <f t="shared" si="37"/>
        <v>#NUM!</v>
      </c>
      <c r="BE60" s="12" t="s">
        <v>47</v>
      </c>
      <c r="BF60" s="19" t="e">
        <f>VLOOKUP(B60,prot!A:I,9,FALSE)</f>
        <v>#N/A</v>
      </c>
      <c r="BG60" s="9" t="b">
        <f t="shared" si="38"/>
        <v>1</v>
      </c>
      <c r="BH60" s="8">
        <f t="shared" si="39"/>
        <v>0</v>
      </c>
    </row>
    <row r="61" spans="1:60" ht="12" customHeight="1">
      <c r="A61" s="6">
        <v>9</v>
      </c>
      <c r="B61" s="1" t="s">
        <v>82</v>
      </c>
      <c r="C61" s="55">
        <v>1964</v>
      </c>
      <c r="D61" s="18">
        <v>953</v>
      </c>
      <c r="E61" s="18" t="s">
        <v>68</v>
      </c>
      <c r="F61" s="38" t="s">
        <v>68</v>
      </c>
      <c r="G61" s="38" t="s">
        <v>68</v>
      </c>
      <c r="H61" s="18">
        <v>728.62814814814806</v>
      </c>
      <c r="I61" s="18" t="s">
        <v>68</v>
      </c>
      <c r="J61" s="18" t="s">
        <v>68</v>
      </c>
      <c r="K61" s="18" t="s">
        <v>68</v>
      </c>
      <c r="L61" s="18">
        <v>704.94238156209997</v>
      </c>
      <c r="M61" s="18">
        <v>963.74497816593896</v>
      </c>
      <c r="N61" s="18"/>
      <c r="O61" s="18">
        <v>803.35492859630801</v>
      </c>
      <c r="P61" s="18">
        <v>872.98175456135959</v>
      </c>
      <c r="Q61" s="18" t="s">
        <v>68</v>
      </c>
      <c r="R61" s="18" t="s">
        <v>68</v>
      </c>
      <c r="S61" s="18" t="s">
        <v>68</v>
      </c>
      <c r="T61" s="18">
        <v>584.81586931155186</v>
      </c>
      <c r="U61" s="18">
        <v>688.37209302325584</v>
      </c>
      <c r="V61" s="18" t="s">
        <v>68</v>
      </c>
      <c r="W61" s="18" t="s">
        <v>68</v>
      </c>
      <c r="X61" s="18">
        <v>750.82926829268285</v>
      </c>
      <c r="Y61" s="18">
        <v>693.79355988290695</v>
      </c>
      <c r="Z61" s="18">
        <v>908.47572815533977</v>
      </c>
      <c r="AA61" s="18" t="s">
        <v>68</v>
      </c>
      <c r="AB61" s="18">
        <v>781.55285961871755</v>
      </c>
      <c r="AC61" s="18">
        <v>1118.8095238095236</v>
      </c>
      <c r="AD61" s="18" t="s">
        <v>68</v>
      </c>
      <c r="AE61" s="18" t="s">
        <v>68</v>
      </c>
      <c r="AF61" s="18" t="s">
        <v>68</v>
      </c>
      <c r="AG61" s="18"/>
      <c r="AH61" s="18">
        <v>763.22361946418789</v>
      </c>
      <c r="AI61" s="18">
        <v>477</v>
      </c>
      <c r="AJ61" s="18">
        <v>922.35186769318489</v>
      </c>
      <c r="AK61" s="18">
        <f>SUM(D61:AJ61)</f>
        <v>12715.876580285207</v>
      </c>
      <c r="AL61" s="28">
        <f>SUMIF(AN61:BD61,"&gt;0")</f>
        <v>12715.876580285203</v>
      </c>
      <c r="AM61" s="21" t="str">
        <f t="shared" si="20"/>
        <v/>
      </c>
      <c r="AN61" s="15">
        <f t="shared" si="21"/>
        <v>1118.8095238095236</v>
      </c>
      <c r="AO61" s="15">
        <f t="shared" si="22"/>
        <v>963.74497816593896</v>
      </c>
      <c r="AP61" s="15">
        <f t="shared" si="23"/>
        <v>953</v>
      </c>
      <c r="AQ61" s="15">
        <f t="shared" si="24"/>
        <v>922.35186769318489</v>
      </c>
      <c r="AR61" s="15">
        <f t="shared" si="25"/>
        <v>908.47572815533977</v>
      </c>
      <c r="AS61" s="15">
        <f t="shared" si="26"/>
        <v>872.98175456135959</v>
      </c>
      <c r="AT61" s="15">
        <f t="shared" si="27"/>
        <v>803.35492859630801</v>
      </c>
      <c r="AU61" s="15">
        <f t="shared" si="28"/>
        <v>781.55285961871755</v>
      </c>
      <c r="AV61" s="15">
        <f t="shared" si="29"/>
        <v>763.22361946418789</v>
      </c>
      <c r="AW61" s="15">
        <f t="shared" si="30"/>
        <v>750.82926829268285</v>
      </c>
      <c r="AX61" s="15">
        <f t="shared" si="31"/>
        <v>728.62814814814806</v>
      </c>
      <c r="AY61" s="15">
        <f t="shared" si="32"/>
        <v>704.94238156209997</v>
      </c>
      <c r="AZ61" s="15">
        <f t="shared" si="33"/>
        <v>693.79355988290695</v>
      </c>
      <c r="BA61" s="15">
        <f t="shared" si="34"/>
        <v>688.37209302325584</v>
      </c>
      <c r="BB61" s="15">
        <f t="shared" si="35"/>
        <v>584.81586931155186</v>
      </c>
      <c r="BC61" s="15">
        <f t="shared" si="36"/>
        <v>477</v>
      </c>
      <c r="BD61" s="15" t="e">
        <f t="shared" si="37"/>
        <v>#NUM!</v>
      </c>
      <c r="BE61" s="12" t="s">
        <v>47</v>
      </c>
      <c r="BF61" s="19" t="e">
        <f>VLOOKUP(B61,prot!A:I,9,FALSE)</f>
        <v>#N/A</v>
      </c>
      <c r="BG61" s="9" t="b">
        <f t="shared" si="38"/>
        <v>1</v>
      </c>
      <c r="BH61" s="8">
        <f t="shared" si="39"/>
        <v>0</v>
      </c>
    </row>
    <row r="62" spans="1:60" ht="12.75" customHeight="1">
      <c r="A62" s="6">
        <v>10</v>
      </c>
      <c r="B62" s="4" t="s">
        <v>63</v>
      </c>
      <c r="C62" s="55">
        <v>1962</v>
      </c>
      <c r="D62" s="18" t="s">
        <v>68</v>
      </c>
      <c r="E62" s="18" t="s">
        <v>68</v>
      </c>
      <c r="F62" s="38" t="s">
        <v>68</v>
      </c>
      <c r="G62" s="38" t="s">
        <v>68</v>
      </c>
      <c r="H62" s="18" t="s">
        <v>68</v>
      </c>
      <c r="I62" s="18" t="s">
        <v>68</v>
      </c>
      <c r="J62" s="18" t="s">
        <v>68</v>
      </c>
      <c r="K62" s="18" t="s">
        <v>68</v>
      </c>
      <c r="L62" s="18" t="s">
        <v>68</v>
      </c>
      <c r="M62" s="18">
        <v>457.6493055555556</v>
      </c>
      <c r="N62" s="18"/>
      <c r="O62" s="18">
        <v>657.7609391675561</v>
      </c>
      <c r="P62" s="18" t="s">
        <v>68</v>
      </c>
      <c r="Q62" s="18" t="s">
        <v>68</v>
      </c>
      <c r="R62" s="18">
        <v>595.65062623599204</v>
      </c>
      <c r="S62" s="18">
        <v>912.20361687876755</v>
      </c>
      <c r="T62" s="18" t="s">
        <v>68</v>
      </c>
      <c r="U62" s="18" t="s">
        <v>68</v>
      </c>
      <c r="V62" s="18">
        <v>675.21184088806672</v>
      </c>
      <c r="W62" s="18">
        <v>732.0093240093239</v>
      </c>
      <c r="X62" s="18">
        <v>574.40711597673624</v>
      </c>
      <c r="Y62" s="18">
        <v>685.17174614557189</v>
      </c>
      <c r="Z62" s="18" t="s">
        <v>68</v>
      </c>
      <c r="AA62" s="18">
        <v>661.51067724222094</v>
      </c>
      <c r="AB62" s="18">
        <v>823.55825833130632</v>
      </c>
      <c r="AC62" s="18" t="s">
        <v>68</v>
      </c>
      <c r="AD62" s="18">
        <v>694.52972027972021</v>
      </c>
      <c r="AE62" s="18">
        <v>821.03640862495593</v>
      </c>
      <c r="AF62" s="18">
        <v>741.53798086311258</v>
      </c>
      <c r="AG62" s="18"/>
      <c r="AH62" s="18">
        <v>752.70128419877165</v>
      </c>
      <c r="AI62" s="18">
        <v>856</v>
      </c>
      <c r="AJ62" s="18" t="s">
        <v>68</v>
      </c>
      <c r="AK62" s="18">
        <f>SUM(D62:AJ62)</f>
        <v>10640.93884439766</v>
      </c>
      <c r="AL62" s="28">
        <f>SUMIF(AN62:BD62,"&gt;0")</f>
        <v>10640.938844397657</v>
      </c>
      <c r="AM62" s="21" t="str">
        <f t="shared" si="20"/>
        <v/>
      </c>
      <c r="AN62" s="15">
        <f t="shared" si="21"/>
        <v>912.20361687876755</v>
      </c>
      <c r="AO62" s="15">
        <f t="shared" si="22"/>
        <v>856</v>
      </c>
      <c r="AP62" s="15">
        <f t="shared" si="23"/>
        <v>823.55825833130632</v>
      </c>
      <c r="AQ62" s="15">
        <f t="shared" si="24"/>
        <v>821.03640862495593</v>
      </c>
      <c r="AR62" s="15">
        <f t="shared" si="25"/>
        <v>752.70128419877165</v>
      </c>
      <c r="AS62" s="15">
        <f t="shared" si="26"/>
        <v>741.53798086311258</v>
      </c>
      <c r="AT62" s="15">
        <f t="shared" si="27"/>
        <v>732.0093240093239</v>
      </c>
      <c r="AU62" s="15">
        <f t="shared" si="28"/>
        <v>694.52972027972021</v>
      </c>
      <c r="AV62" s="15">
        <f t="shared" si="29"/>
        <v>685.17174614557189</v>
      </c>
      <c r="AW62" s="15">
        <f t="shared" si="30"/>
        <v>675.21184088806672</v>
      </c>
      <c r="AX62" s="15">
        <f t="shared" si="31"/>
        <v>661.51067724222094</v>
      </c>
      <c r="AY62" s="15">
        <f t="shared" si="32"/>
        <v>657.7609391675561</v>
      </c>
      <c r="AZ62" s="15">
        <f t="shared" si="33"/>
        <v>595.65062623599204</v>
      </c>
      <c r="BA62" s="15">
        <f t="shared" si="34"/>
        <v>574.40711597673624</v>
      </c>
      <c r="BB62" s="15">
        <f t="shared" si="35"/>
        <v>457.6493055555556</v>
      </c>
      <c r="BC62" s="15" t="e">
        <f t="shared" si="36"/>
        <v>#NUM!</v>
      </c>
      <c r="BD62" s="15" t="e">
        <f t="shared" si="37"/>
        <v>#NUM!</v>
      </c>
      <c r="BE62" s="12" t="s">
        <v>47</v>
      </c>
      <c r="BF62" s="19" t="e">
        <f>VLOOKUP(B62,prot!A:I,9,FALSE)</f>
        <v>#N/A</v>
      </c>
      <c r="BG62" s="9" t="b">
        <f t="shared" si="38"/>
        <v>1</v>
      </c>
      <c r="BH62" s="8">
        <f t="shared" si="39"/>
        <v>0</v>
      </c>
    </row>
    <row r="63" spans="1:60" ht="12.75" customHeight="1">
      <c r="A63" s="6">
        <v>11</v>
      </c>
      <c r="B63" s="4" t="s">
        <v>56</v>
      </c>
      <c r="C63" s="55">
        <v>1957</v>
      </c>
      <c r="D63" s="18" t="s">
        <v>68</v>
      </c>
      <c r="E63" s="18">
        <v>542.32525605795649</v>
      </c>
      <c r="F63" s="38">
        <v>717.61778029445043</v>
      </c>
      <c r="G63" s="38">
        <v>596.58459869848161</v>
      </c>
      <c r="H63" s="18">
        <v>478.04992129525516</v>
      </c>
      <c r="I63" s="18" t="s">
        <v>68</v>
      </c>
      <c r="J63" s="18">
        <v>658.12179104477616</v>
      </c>
      <c r="K63" s="18">
        <v>704.7489016559648</v>
      </c>
      <c r="L63" s="18">
        <v>716.65902366863884</v>
      </c>
      <c r="M63" s="18">
        <v>646.50405561993045</v>
      </c>
      <c r="N63" s="18"/>
      <c r="O63" s="18">
        <v>482.33351821039003</v>
      </c>
      <c r="P63" s="18">
        <v>598.17425668046656</v>
      </c>
      <c r="Q63" s="18" t="s">
        <v>68</v>
      </c>
      <c r="R63" s="18" t="s">
        <v>68</v>
      </c>
      <c r="S63" s="18" t="s">
        <v>68</v>
      </c>
      <c r="T63" s="18" t="s">
        <v>68</v>
      </c>
      <c r="U63" s="18" t="s">
        <v>68</v>
      </c>
      <c r="V63" s="18">
        <v>577.41431508129313</v>
      </c>
      <c r="W63" s="18" t="s">
        <v>68</v>
      </c>
      <c r="X63" s="18" t="s">
        <v>68</v>
      </c>
      <c r="Y63" s="18">
        <v>608.66696764484573</v>
      </c>
      <c r="Z63" s="18" t="s">
        <v>68</v>
      </c>
      <c r="AA63" s="18" t="s">
        <v>68</v>
      </c>
      <c r="AB63" s="18" t="s">
        <v>68</v>
      </c>
      <c r="AC63" s="18" t="s">
        <v>68</v>
      </c>
      <c r="AD63" s="18" t="s">
        <v>68</v>
      </c>
      <c r="AE63" s="18" t="s">
        <v>68</v>
      </c>
      <c r="AF63" s="18">
        <v>632.26777847702942</v>
      </c>
      <c r="AG63" s="18"/>
      <c r="AH63" s="18" t="s">
        <v>68</v>
      </c>
      <c r="AI63" s="18">
        <v>640</v>
      </c>
      <c r="AJ63" s="18" t="s">
        <v>68</v>
      </c>
      <c r="AK63" s="18">
        <f>SUM(D63:AJ63)</f>
        <v>8599.4681644294797</v>
      </c>
      <c r="AL63" s="28">
        <f>SUMIF(AN63:BD63,"&gt;0")</f>
        <v>8599.4681644294797</v>
      </c>
      <c r="AM63" s="21" t="str">
        <f t="shared" si="20"/>
        <v/>
      </c>
      <c r="AN63" s="15">
        <f t="shared" si="21"/>
        <v>717.61778029445043</v>
      </c>
      <c r="AO63" s="15">
        <f t="shared" si="22"/>
        <v>716.65902366863884</v>
      </c>
      <c r="AP63" s="15">
        <f t="shared" si="23"/>
        <v>704.7489016559648</v>
      </c>
      <c r="AQ63" s="15">
        <f t="shared" si="24"/>
        <v>658.12179104477616</v>
      </c>
      <c r="AR63" s="15">
        <f t="shared" si="25"/>
        <v>646.50405561993045</v>
      </c>
      <c r="AS63" s="15">
        <f t="shared" si="26"/>
        <v>640</v>
      </c>
      <c r="AT63" s="15">
        <f t="shared" si="27"/>
        <v>632.26777847702942</v>
      </c>
      <c r="AU63" s="15">
        <f t="shared" si="28"/>
        <v>608.66696764484573</v>
      </c>
      <c r="AV63" s="15">
        <f t="shared" si="29"/>
        <v>598.17425668046656</v>
      </c>
      <c r="AW63" s="15">
        <f t="shared" si="30"/>
        <v>596.58459869848161</v>
      </c>
      <c r="AX63" s="15">
        <f t="shared" si="31"/>
        <v>577.41431508129313</v>
      </c>
      <c r="AY63" s="15">
        <f t="shared" si="32"/>
        <v>542.32525605795649</v>
      </c>
      <c r="AZ63" s="15">
        <f t="shared" si="33"/>
        <v>482.33351821039003</v>
      </c>
      <c r="BA63" s="15">
        <f t="shared" si="34"/>
        <v>478.04992129525516</v>
      </c>
      <c r="BB63" s="15" t="e">
        <f t="shared" si="35"/>
        <v>#NUM!</v>
      </c>
      <c r="BC63" s="15" t="e">
        <f t="shared" si="36"/>
        <v>#NUM!</v>
      </c>
      <c r="BD63" s="15" t="e">
        <f t="shared" si="37"/>
        <v>#NUM!</v>
      </c>
      <c r="BE63" s="12" t="s">
        <v>47</v>
      </c>
      <c r="BF63" s="19" t="e">
        <f>VLOOKUP(B63,prot!A:I,9,FALSE)</f>
        <v>#N/A</v>
      </c>
      <c r="BG63" s="9" t="b">
        <f t="shared" si="38"/>
        <v>1</v>
      </c>
      <c r="BH63" s="8">
        <f t="shared" si="39"/>
        <v>0</v>
      </c>
    </row>
    <row r="64" spans="1:60" ht="13.5" customHeight="1">
      <c r="A64" s="6">
        <v>12</v>
      </c>
      <c r="B64" s="4" t="s">
        <v>52</v>
      </c>
      <c r="C64" s="55">
        <v>1961</v>
      </c>
      <c r="D64" s="18" t="s">
        <v>68</v>
      </c>
      <c r="E64" s="18" t="s">
        <v>68</v>
      </c>
      <c r="F64" s="38" t="s">
        <v>68</v>
      </c>
      <c r="G64" s="38" t="s">
        <v>68</v>
      </c>
      <c r="H64" s="18" t="s">
        <v>68</v>
      </c>
      <c r="I64" s="18" t="s">
        <v>68</v>
      </c>
      <c r="J64" s="18" t="s">
        <v>68</v>
      </c>
      <c r="K64" s="18" t="s">
        <v>68</v>
      </c>
      <c r="L64" s="18">
        <v>688.4</v>
      </c>
      <c r="M64" s="18">
        <v>856.82282040980317</v>
      </c>
      <c r="N64" s="18"/>
      <c r="O64" s="18">
        <v>451.56529614200332</v>
      </c>
      <c r="P64" s="18">
        <v>726.33859397417496</v>
      </c>
      <c r="Q64" s="18" t="s">
        <v>68</v>
      </c>
      <c r="R64" s="18" t="s">
        <v>68</v>
      </c>
      <c r="S64" s="18">
        <v>724.88421052631577</v>
      </c>
      <c r="T64" s="18" t="s">
        <v>68</v>
      </c>
      <c r="U64" s="18">
        <v>818.16182572614116</v>
      </c>
      <c r="V64" s="18" t="s">
        <v>68</v>
      </c>
      <c r="W64" s="18" t="s">
        <v>68</v>
      </c>
      <c r="X64" s="18" t="s">
        <v>68</v>
      </c>
      <c r="Y64" s="18" t="s">
        <v>68</v>
      </c>
      <c r="Z64" s="18" t="s">
        <v>68</v>
      </c>
      <c r="AA64" s="18">
        <v>439.01661661661672</v>
      </c>
      <c r="AB64" s="18" t="s">
        <v>68</v>
      </c>
      <c r="AC64" s="18" t="s">
        <v>68</v>
      </c>
      <c r="AD64" s="18" t="s">
        <v>68</v>
      </c>
      <c r="AE64" s="18" t="s">
        <v>68</v>
      </c>
      <c r="AF64" s="18" t="s">
        <v>68</v>
      </c>
      <c r="AG64" s="18">
        <v>819</v>
      </c>
      <c r="AH64" s="18">
        <v>690.62411347517741</v>
      </c>
      <c r="AI64" s="18">
        <v>0</v>
      </c>
      <c r="AJ64" s="18">
        <v>692.80616421863715</v>
      </c>
      <c r="AK64" s="18">
        <f>SUM(D64:AJ64)</f>
        <v>6907.6196410888697</v>
      </c>
      <c r="AL64" s="28">
        <f>SUMIF(AN64:BD64,"&gt;0")</f>
        <v>6907.6196410888688</v>
      </c>
      <c r="AM64" s="21" t="str">
        <f t="shared" si="20"/>
        <v/>
      </c>
      <c r="AN64" s="15">
        <f t="shared" si="21"/>
        <v>856.82282040980317</v>
      </c>
      <c r="AO64" s="15">
        <f t="shared" si="22"/>
        <v>819</v>
      </c>
      <c r="AP64" s="15">
        <f t="shared" si="23"/>
        <v>818.16182572614116</v>
      </c>
      <c r="AQ64" s="15">
        <f t="shared" si="24"/>
        <v>726.33859397417496</v>
      </c>
      <c r="AR64" s="15">
        <f t="shared" si="25"/>
        <v>724.88421052631577</v>
      </c>
      <c r="AS64" s="15">
        <f t="shared" si="26"/>
        <v>692.80616421863715</v>
      </c>
      <c r="AT64" s="15">
        <f t="shared" si="27"/>
        <v>690.62411347517741</v>
      </c>
      <c r="AU64" s="15">
        <f t="shared" si="28"/>
        <v>688.4</v>
      </c>
      <c r="AV64" s="15">
        <f t="shared" si="29"/>
        <v>451.56529614200332</v>
      </c>
      <c r="AW64" s="15">
        <f t="shared" si="30"/>
        <v>439.01661661661672</v>
      </c>
      <c r="AX64" s="15">
        <f t="shared" si="31"/>
        <v>0</v>
      </c>
      <c r="AY64" s="15" t="e">
        <f t="shared" si="32"/>
        <v>#NUM!</v>
      </c>
      <c r="AZ64" s="15" t="e">
        <f t="shared" si="33"/>
        <v>#NUM!</v>
      </c>
      <c r="BA64" s="15" t="e">
        <f t="shared" si="34"/>
        <v>#NUM!</v>
      </c>
      <c r="BB64" s="15" t="e">
        <f t="shared" si="35"/>
        <v>#NUM!</v>
      </c>
      <c r="BC64" s="15" t="e">
        <f t="shared" si="36"/>
        <v>#NUM!</v>
      </c>
      <c r="BD64" s="15" t="e">
        <f t="shared" si="37"/>
        <v>#NUM!</v>
      </c>
      <c r="BE64" s="12" t="s">
        <v>47</v>
      </c>
      <c r="BF64" s="19" t="e">
        <f>VLOOKUP(B64,prot!A:I,9,FALSE)</f>
        <v>#N/A</v>
      </c>
      <c r="BG64" s="9" t="b">
        <f t="shared" si="38"/>
        <v>1</v>
      </c>
      <c r="BH64" s="8">
        <f t="shared" si="39"/>
        <v>0</v>
      </c>
    </row>
    <row r="65" spans="1:61" ht="13.5" customHeight="1">
      <c r="A65" s="6">
        <v>13</v>
      </c>
      <c r="B65" s="4" t="s">
        <v>106</v>
      </c>
      <c r="C65" s="55">
        <v>1958</v>
      </c>
      <c r="D65" s="18" t="s">
        <v>68</v>
      </c>
      <c r="E65" s="18" t="s">
        <v>68</v>
      </c>
      <c r="F65" s="38" t="s">
        <v>68</v>
      </c>
      <c r="G65" s="38" t="s">
        <v>68</v>
      </c>
      <c r="H65" s="18" t="s">
        <v>68</v>
      </c>
      <c r="I65" s="18" t="s">
        <v>68</v>
      </c>
      <c r="J65" s="18" t="s">
        <v>68</v>
      </c>
      <c r="K65" s="18" t="s">
        <v>68</v>
      </c>
      <c r="L65" s="18">
        <v>657.10909090909092</v>
      </c>
      <c r="M65" s="18">
        <v>767.29252173913062</v>
      </c>
      <c r="N65" s="18"/>
      <c r="O65" s="18">
        <v>428.66040558510633</v>
      </c>
      <c r="P65" s="18">
        <v>716.04352780309921</v>
      </c>
      <c r="Q65" s="18" t="s">
        <v>68</v>
      </c>
      <c r="R65" s="18" t="s">
        <v>68</v>
      </c>
      <c r="S65" s="18">
        <v>761.43238909673971</v>
      </c>
      <c r="T65" s="18" t="s">
        <v>68</v>
      </c>
      <c r="U65" s="18">
        <v>984.70609535304766</v>
      </c>
      <c r="V65" s="18" t="s">
        <v>68</v>
      </c>
      <c r="W65" s="18" t="s">
        <v>68</v>
      </c>
      <c r="X65" s="18" t="s">
        <v>68</v>
      </c>
      <c r="Y65" s="18" t="s">
        <v>68</v>
      </c>
      <c r="Z65" s="18" t="s">
        <v>68</v>
      </c>
      <c r="AA65" s="18" t="s">
        <v>68</v>
      </c>
      <c r="AB65" s="18" t="s">
        <v>68</v>
      </c>
      <c r="AC65" s="18" t="s">
        <v>68</v>
      </c>
      <c r="AD65" s="18" t="s">
        <v>68</v>
      </c>
      <c r="AE65" s="18" t="s">
        <v>68</v>
      </c>
      <c r="AF65" s="18" t="s">
        <v>68</v>
      </c>
      <c r="AG65" s="18"/>
      <c r="AH65" s="18" t="s">
        <v>68</v>
      </c>
      <c r="AI65" s="18">
        <v>735</v>
      </c>
      <c r="AJ65" s="18">
        <v>926.28758169934645</v>
      </c>
      <c r="AK65" s="18">
        <f>SUM(D65:AJ65)</f>
        <v>5976.5316121855603</v>
      </c>
      <c r="AL65" s="28">
        <f>SUMIF(AN65:BD65,"&gt;0")</f>
        <v>5976.5316121855612</v>
      </c>
      <c r="AM65" s="21" t="str">
        <f t="shared" si="20"/>
        <v/>
      </c>
      <c r="AN65" s="15">
        <f t="shared" si="21"/>
        <v>984.70609535304766</v>
      </c>
      <c r="AO65" s="15">
        <f t="shared" si="22"/>
        <v>926.28758169934645</v>
      </c>
      <c r="AP65" s="15">
        <f t="shared" si="23"/>
        <v>767.29252173913062</v>
      </c>
      <c r="AQ65" s="15">
        <f t="shared" si="24"/>
        <v>761.43238909673971</v>
      </c>
      <c r="AR65" s="15">
        <f t="shared" si="25"/>
        <v>735</v>
      </c>
      <c r="AS65" s="15">
        <f t="shared" si="26"/>
        <v>716.04352780309921</v>
      </c>
      <c r="AT65" s="15">
        <f t="shared" si="27"/>
        <v>657.10909090909092</v>
      </c>
      <c r="AU65" s="15">
        <f t="shared" si="28"/>
        <v>428.66040558510633</v>
      </c>
      <c r="AV65" s="15" t="e">
        <f t="shared" si="29"/>
        <v>#NUM!</v>
      </c>
      <c r="AW65" s="15" t="e">
        <f t="shared" si="30"/>
        <v>#NUM!</v>
      </c>
      <c r="AX65" s="15" t="e">
        <f t="shared" si="31"/>
        <v>#NUM!</v>
      </c>
      <c r="AY65" s="15" t="e">
        <f t="shared" si="32"/>
        <v>#NUM!</v>
      </c>
      <c r="AZ65" s="15" t="e">
        <f t="shared" si="33"/>
        <v>#NUM!</v>
      </c>
      <c r="BA65" s="15" t="e">
        <f t="shared" si="34"/>
        <v>#NUM!</v>
      </c>
      <c r="BB65" s="15" t="e">
        <f t="shared" si="35"/>
        <v>#NUM!</v>
      </c>
      <c r="BC65" s="15" t="e">
        <f t="shared" si="36"/>
        <v>#NUM!</v>
      </c>
      <c r="BD65" s="15" t="e">
        <f t="shared" si="37"/>
        <v>#NUM!</v>
      </c>
      <c r="BE65" s="12" t="s">
        <v>47</v>
      </c>
      <c r="BF65" s="19" t="e">
        <f>VLOOKUP(B65,prot!A:I,9,FALSE)</f>
        <v>#N/A</v>
      </c>
      <c r="BG65" s="9" t="b">
        <f t="shared" si="38"/>
        <v>1</v>
      </c>
      <c r="BH65" s="8">
        <f t="shared" si="39"/>
        <v>0</v>
      </c>
    </row>
    <row r="66" spans="1:61">
      <c r="A66" s="6">
        <v>14</v>
      </c>
      <c r="B66" s="4" t="s">
        <v>75</v>
      </c>
      <c r="C66" s="55">
        <v>1956</v>
      </c>
      <c r="D66" s="18" t="s">
        <v>68</v>
      </c>
      <c r="E66" s="18">
        <v>894.49775967413461</v>
      </c>
      <c r="F66" s="38" t="s">
        <v>68</v>
      </c>
      <c r="G66" s="38">
        <v>984.7814159292036</v>
      </c>
      <c r="H66" s="18" t="s">
        <v>68</v>
      </c>
      <c r="I66" s="18" t="s">
        <v>68</v>
      </c>
      <c r="J66" s="18">
        <v>974.15346534653486</v>
      </c>
      <c r="K66" s="18">
        <v>942.97183728207426</v>
      </c>
      <c r="L66" s="18">
        <v>791.04882970137214</v>
      </c>
      <c r="M66" s="18" t="s">
        <v>68</v>
      </c>
      <c r="N66" s="18"/>
      <c r="O66" s="18" t="s">
        <v>68</v>
      </c>
      <c r="P66" s="18" t="s">
        <v>68</v>
      </c>
      <c r="Q66" s="18" t="s">
        <v>68</v>
      </c>
      <c r="R66" s="18" t="s">
        <v>68</v>
      </c>
      <c r="S66" s="18" t="s">
        <v>68</v>
      </c>
      <c r="T66" s="18" t="s">
        <v>68</v>
      </c>
      <c r="U66" s="18" t="s">
        <v>68</v>
      </c>
      <c r="V66" s="18">
        <v>859.10280373831768</v>
      </c>
      <c r="W66" s="18" t="s">
        <v>68</v>
      </c>
      <c r="X66" s="18" t="s">
        <v>68</v>
      </c>
      <c r="Y66" s="18" t="s">
        <v>68</v>
      </c>
      <c r="Z66" s="18" t="s">
        <v>68</v>
      </c>
      <c r="AA66" s="18" t="s">
        <v>68</v>
      </c>
      <c r="AB66" s="18" t="s">
        <v>68</v>
      </c>
      <c r="AC66" s="18" t="s">
        <v>68</v>
      </c>
      <c r="AD66" s="18" t="s">
        <v>68</v>
      </c>
      <c r="AE66" s="18" t="s">
        <v>68</v>
      </c>
      <c r="AF66" s="18" t="s">
        <v>68</v>
      </c>
      <c r="AG66" s="18"/>
      <c r="AH66" s="18" t="s">
        <v>68</v>
      </c>
      <c r="AI66" s="18">
        <v>0</v>
      </c>
      <c r="AJ66" s="18" t="s">
        <v>68</v>
      </c>
      <c r="AK66" s="18">
        <f>SUM(D66:AJ66)</f>
        <v>5446.5561116716372</v>
      </c>
      <c r="AL66" s="28">
        <f>SUMIF(AN66:BD66,"&gt;0")</f>
        <v>5446.5561116716381</v>
      </c>
      <c r="AM66" s="21" t="str">
        <f t="shared" si="20"/>
        <v/>
      </c>
      <c r="AN66" s="15">
        <f t="shared" si="21"/>
        <v>984.7814159292036</v>
      </c>
      <c r="AO66" s="15">
        <f t="shared" si="22"/>
        <v>974.15346534653486</v>
      </c>
      <c r="AP66" s="15">
        <f t="shared" si="23"/>
        <v>942.97183728207426</v>
      </c>
      <c r="AQ66" s="15">
        <f t="shared" si="24"/>
        <v>894.49775967413461</v>
      </c>
      <c r="AR66" s="15">
        <f t="shared" si="25"/>
        <v>859.10280373831768</v>
      </c>
      <c r="AS66" s="15">
        <f t="shared" si="26"/>
        <v>791.04882970137214</v>
      </c>
      <c r="AT66" s="15">
        <f t="shared" si="27"/>
        <v>0</v>
      </c>
      <c r="AU66" s="15" t="e">
        <f t="shared" si="28"/>
        <v>#NUM!</v>
      </c>
      <c r="AV66" s="15" t="e">
        <f t="shared" si="29"/>
        <v>#NUM!</v>
      </c>
      <c r="AW66" s="15" t="e">
        <f t="shared" si="30"/>
        <v>#NUM!</v>
      </c>
      <c r="AX66" s="15" t="e">
        <f t="shared" si="31"/>
        <v>#NUM!</v>
      </c>
      <c r="AY66" s="15" t="e">
        <f t="shared" si="32"/>
        <v>#NUM!</v>
      </c>
      <c r="AZ66" s="15" t="e">
        <f t="shared" si="33"/>
        <v>#NUM!</v>
      </c>
      <c r="BA66" s="15" t="e">
        <f t="shared" si="34"/>
        <v>#NUM!</v>
      </c>
      <c r="BB66" s="15" t="e">
        <f t="shared" si="35"/>
        <v>#NUM!</v>
      </c>
      <c r="BC66" s="15" t="e">
        <f t="shared" si="36"/>
        <v>#NUM!</v>
      </c>
      <c r="BD66" s="15" t="e">
        <f t="shared" si="37"/>
        <v>#NUM!</v>
      </c>
      <c r="BE66" s="12" t="s">
        <v>47</v>
      </c>
      <c r="BF66" s="19" t="e">
        <f>VLOOKUP(B66,prot!A:I,9,FALSE)</f>
        <v>#N/A</v>
      </c>
      <c r="BG66" s="9" t="b">
        <f t="shared" si="38"/>
        <v>1</v>
      </c>
      <c r="BH66" s="8">
        <f t="shared" si="39"/>
        <v>0</v>
      </c>
    </row>
    <row r="67" spans="1:61">
      <c r="A67" s="6">
        <v>15</v>
      </c>
      <c r="B67" s="1" t="s">
        <v>175</v>
      </c>
      <c r="C67" s="55">
        <v>1968</v>
      </c>
      <c r="D67" s="18"/>
      <c r="E67" s="18"/>
      <c r="F67" s="38"/>
      <c r="G67" s="3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>
        <v>813.24820430965678</v>
      </c>
      <c r="AB67" s="18"/>
      <c r="AC67" s="18"/>
      <c r="AD67" s="18">
        <v>969.80519480519456</v>
      </c>
      <c r="AE67" s="18" t="s">
        <v>68</v>
      </c>
      <c r="AF67" s="18">
        <v>797.18561536743357</v>
      </c>
      <c r="AG67" s="18"/>
      <c r="AH67" s="18">
        <v>824.86979166666663</v>
      </c>
      <c r="AI67" s="18">
        <v>0</v>
      </c>
      <c r="AJ67" s="18">
        <v>1000</v>
      </c>
      <c r="AK67" s="18">
        <f>SUM(D67:AJ67)</f>
        <v>4405.1088061489518</v>
      </c>
      <c r="AL67" s="28">
        <f>SUMIF(AN67:BD67,"&gt;0")</f>
        <v>4405.1088061489518</v>
      </c>
      <c r="AM67" s="21" t="str">
        <f t="shared" si="20"/>
        <v/>
      </c>
      <c r="AN67" s="15">
        <f t="shared" si="21"/>
        <v>1000</v>
      </c>
      <c r="AO67" s="15">
        <f t="shared" si="22"/>
        <v>969.80519480519456</v>
      </c>
      <c r="AP67" s="15">
        <f t="shared" si="23"/>
        <v>824.86979166666663</v>
      </c>
      <c r="AQ67" s="15">
        <f t="shared" si="24"/>
        <v>813.24820430965678</v>
      </c>
      <c r="AR67" s="15">
        <f t="shared" si="25"/>
        <v>797.18561536743357</v>
      </c>
      <c r="AS67" s="15">
        <f t="shared" si="26"/>
        <v>0</v>
      </c>
      <c r="AT67" s="15" t="e">
        <f t="shared" si="27"/>
        <v>#NUM!</v>
      </c>
      <c r="AU67" s="15" t="e">
        <f t="shared" si="28"/>
        <v>#NUM!</v>
      </c>
      <c r="AV67" s="15" t="e">
        <f t="shared" si="29"/>
        <v>#NUM!</v>
      </c>
      <c r="AW67" s="15" t="e">
        <f t="shared" si="30"/>
        <v>#NUM!</v>
      </c>
      <c r="AX67" s="15" t="e">
        <f t="shared" si="31"/>
        <v>#NUM!</v>
      </c>
      <c r="AY67" s="15" t="e">
        <f t="shared" si="32"/>
        <v>#NUM!</v>
      </c>
      <c r="AZ67" s="15" t="e">
        <f t="shared" si="33"/>
        <v>#NUM!</v>
      </c>
      <c r="BA67" s="15" t="e">
        <f t="shared" si="34"/>
        <v>#NUM!</v>
      </c>
      <c r="BB67" s="15" t="e">
        <f t="shared" si="35"/>
        <v>#NUM!</v>
      </c>
      <c r="BC67" s="15" t="e">
        <f t="shared" si="36"/>
        <v>#NUM!</v>
      </c>
      <c r="BD67" s="15" t="e">
        <f t="shared" si="37"/>
        <v>#NUM!</v>
      </c>
      <c r="BE67" s="12" t="s">
        <v>47</v>
      </c>
      <c r="BF67" s="19" t="e">
        <f>VLOOKUP(B67,prot!A:I,9,FALSE)</f>
        <v>#N/A</v>
      </c>
      <c r="BG67" s="9" t="b">
        <f t="shared" si="38"/>
        <v>1</v>
      </c>
      <c r="BH67" s="8">
        <f t="shared" si="39"/>
        <v>0</v>
      </c>
    </row>
    <row r="68" spans="1:61">
      <c r="A68" s="6">
        <v>16</v>
      </c>
      <c r="B68" s="4" t="s">
        <v>39</v>
      </c>
      <c r="C68" s="55">
        <v>1962</v>
      </c>
      <c r="D68" s="18" t="s">
        <v>68</v>
      </c>
      <c r="E68" s="18" t="s">
        <v>68</v>
      </c>
      <c r="F68" s="38">
        <v>868.72107363075804</v>
      </c>
      <c r="G68" s="38">
        <v>885.45826235093705</v>
      </c>
      <c r="H68" s="18" t="s">
        <v>68</v>
      </c>
      <c r="I68" s="18" t="s">
        <v>68</v>
      </c>
      <c r="J68" s="18" t="s">
        <v>68</v>
      </c>
      <c r="K68" s="18" t="s">
        <v>68</v>
      </c>
      <c r="L68" s="18" t="s">
        <v>68</v>
      </c>
      <c r="M68" s="18" t="s">
        <v>68</v>
      </c>
      <c r="N68" s="18"/>
      <c r="O68" s="18" t="s">
        <v>68</v>
      </c>
      <c r="P68" s="18">
        <v>765.07182883341807</v>
      </c>
      <c r="Q68" s="18" t="s">
        <v>68</v>
      </c>
      <c r="R68" s="18" t="s">
        <v>68</v>
      </c>
      <c r="S68" s="18" t="s">
        <v>68</v>
      </c>
      <c r="T68" s="18" t="s">
        <v>68</v>
      </c>
      <c r="U68" s="18" t="s">
        <v>68</v>
      </c>
      <c r="V68" s="18">
        <v>879.13760915386922</v>
      </c>
      <c r="W68" s="18">
        <v>842.55423533921044</v>
      </c>
      <c r="X68" s="18" t="s">
        <v>68</v>
      </c>
      <c r="Y68" s="18" t="s">
        <v>68</v>
      </c>
      <c r="Z68" s="18" t="s">
        <v>68</v>
      </c>
      <c r="AA68" s="18" t="s">
        <v>68</v>
      </c>
      <c r="AB68" s="18" t="s">
        <v>68</v>
      </c>
      <c r="AC68" s="18" t="s">
        <v>68</v>
      </c>
      <c r="AD68" s="18" t="s">
        <v>68</v>
      </c>
      <c r="AE68" s="18" t="s">
        <v>68</v>
      </c>
      <c r="AF68" s="18" t="s">
        <v>68</v>
      </c>
      <c r="AG68" s="18"/>
      <c r="AH68" s="18" t="s">
        <v>68</v>
      </c>
      <c r="AI68" s="18">
        <v>0</v>
      </c>
      <c r="AJ68" s="18" t="s">
        <v>68</v>
      </c>
      <c r="AK68" s="18">
        <f>SUM(D68:AJ68)</f>
        <v>4240.9430093081928</v>
      </c>
      <c r="AL68" s="28">
        <f>SUMIF(AN68:BD68,"&gt;0")</f>
        <v>4240.9430093081928</v>
      </c>
      <c r="AM68" s="21" t="str">
        <f t="shared" si="20"/>
        <v/>
      </c>
      <c r="AN68" s="15">
        <f t="shared" si="21"/>
        <v>885.45826235093705</v>
      </c>
      <c r="AO68" s="15">
        <f t="shared" si="22"/>
        <v>879.13760915386922</v>
      </c>
      <c r="AP68" s="15">
        <f t="shared" si="23"/>
        <v>868.72107363075804</v>
      </c>
      <c r="AQ68" s="15">
        <f t="shared" si="24"/>
        <v>842.55423533921044</v>
      </c>
      <c r="AR68" s="15">
        <f t="shared" si="25"/>
        <v>765.07182883341807</v>
      </c>
      <c r="AS68" s="15">
        <f t="shared" si="26"/>
        <v>0</v>
      </c>
      <c r="AT68" s="15" t="e">
        <f t="shared" si="27"/>
        <v>#NUM!</v>
      </c>
      <c r="AU68" s="15" t="e">
        <f t="shared" si="28"/>
        <v>#NUM!</v>
      </c>
      <c r="AV68" s="15" t="e">
        <f t="shared" si="29"/>
        <v>#NUM!</v>
      </c>
      <c r="AW68" s="15" t="e">
        <f t="shared" si="30"/>
        <v>#NUM!</v>
      </c>
      <c r="AX68" s="15" t="e">
        <f t="shared" si="31"/>
        <v>#NUM!</v>
      </c>
      <c r="AY68" s="15" t="e">
        <f t="shared" si="32"/>
        <v>#NUM!</v>
      </c>
      <c r="AZ68" s="15" t="e">
        <f t="shared" si="33"/>
        <v>#NUM!</v>
      </c>
      <c r="BA68" s="15" t="e">
        <f t="shared" si="34"/>
        <v>#NUM!</v>
      </c>
      <c r="BB68" s="15" t="e">
        <f t="shared" si="35"/>
        <v>#NUM!</v>
      </c>
      <c r="BC68" s="15" t="e">
        <f t="shared" si="36"/>
        <v>#NUM!</v>
      </c>
      <c r="BD68" s="15" t="e">
        <f t="shared" si="37"/>
        <v>#NUM!</v>
      </c>
      <c r="BE68" s="12" t="s">
        <v>47</v>
      </c>
      <c r="BF68" s="19" t="e">
        <f>VLOOKUP(B68,prot!A:I,9,FALSE)</f>
        <v>#N/A</v>
      </c>
      <c r="BG68" s="9" t="b">
        <f t="shared" si="38"/>
        <v>1</v>
      </c>
      <c r="BH68" s="8">
        <f t="shared" si="39"/>
        <v>0</v>
      </c>
    </row>
    <row r="69" spans="1:61">
      <c r="A69" s="6">
        <v>17</v>
      </c>
      <c r="B69" s="1" t="s">
        <v>164</v>
      </c>
      <c r="C69" s="55">
        <v>1976</v>
      </c>
      <c r="D69" s="18"/>
      <c r="E69" s="18"/>
      <c r="F69" s="38"/>
      <c r="G69" s="3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>
        <v>373.7352419259434</v>
      </c>
      <c r="W69" s="18">
        <v>595.59115361625834</v>
      </c>
      <c r="X69" s="18" t="s">
        <v>68</v>
      </c>
      <c r="Y69" s="18" t="s">
        <v>68</v>
      </c>
      <c r="Z69" s="18" t="s">
        <v>68</v>
      </c>
      <c r="AA69" s="18" t="s">
        <v>68</v>
      </c>
      <c r="AB69" s="18" t="s">
        <v>68</v>
      </c>
      <c r="AC69" s="18" t="s">
        <v>68</v>
      </c>
      <c r="AD69" s="18" t="s">
        <v>68</v>
      </c>
      <c r="AE69" s="18" t="s">
        <v>68</v>
      </c>
      <c r="AF69" s="18" t="s">
        <v>68</v>
      </c>
      <c r="AG69" s="18"/>
      <c r="AH69" s="18" t="s">
        <v>68</v>
      </c>
      <c r="AI69" s="18">
        <v>0</v>
      </c>
      <c r="AJ69" s="18" t="s">
        <v>68</v>
      </c>
      <c r="AK69" s="18">
        <f>SUM(D69:AJ69)</f>
        <v>969.32639554220168</v>
      </c>
      <c r="AL69" s="28">
        <f>SUMIF(AN69:BD69,"&gt;0")</f>
        <v>969.32639554220168</v>
      </c>
      <c r="AM69" s="21" t="str">
        <f t="shared" si="20"/>
        <v/>
      </c>
      <c r="AN69" s="15">
        <f t="shared" ref="AN69:AN100" si="42">LARGE($D69:$AJ69,1)</f>
        <v>595.59115361625834</v>
      </c>
      <c r="AO69" s="15">
        <f t="shared" ref="AO69:AO100" si="43">LARGE($D69:$AJ69,2)</f>
        <v>373.7352419259434</v>
      </c>
      <c r="AP69" s="15">
        <f t="shared" ref="AP69:AP100" si="44">LARGE($D69:$AJ69,3)</f>
        <v>0</v>
      </c>
      <c r="AQ69" s="15" t="e">
        <f t="shared" ref="AQ69:AQ100" si="45">LARGE($D69:$AJ69,4)</f>
        <v>#NUM!</v>
      </c>
      <c r="AR69" s="15" t="e">
        <f t="shared" ref="AR69:AR100" si="46">LARGE($D69:$AJ69,5)</f>
        <v>#NUM!</v>
      </c>
      <c r="AS69" s="15" t="e">
        <f t="shared" ref="AS69:AS100" si="47">LARGE($D69:$AJ69,6)</f>
        <v>#NUM!</v>
      </c>
      <c r="AT69" s="15" t="e">
        <f t="shared" ref="AT69:AT100" si="48">LARGE($D69:$AJ69,7)</f>
        <v>#NUM!</v>
      </c>
      <c r="AU69" s="15" t="e">
        <f t="shared" ref="AU69:AU100" si="49">LARGE($D69:$AJ69,8)</f>
        <v>#NUM!</v>
      </c>
      <c r="AV69" s="15" t="e">
        <f t="shared" ref="AV69:AV100" si="50">LARGE($D69:$AJ69,9)</f>
        <v>#NUM!</v>
      </c>
      <c r="AW69" s="15" t="e">
        <f t="shared" ref="AW69:AW100" si="51">LARGE($D69:$AJ69,10)</f>
        <v>#NUM!</v>
      </c>
      <c r="AX69" s="15" t="e">
        <f t="shared" ref="AX69:AX100" si="52">LARGE($D69:$AJ69,11)</f>
        <v>#NUM!</v>
      </c>
      <c r="AY69" s="15" t="e">
        <f t="shared" ref="AY69:AY100" si="53">LARGE($D69:$AJ69,12)</f>
        <v>#NUM!</v>
      </c>
      <c r="AZ69" s="15" t="e">
        <f t="shared" ref="AZ69:AZ100" si="54">LARGE($D69:$AJ69,13)</f>
        <v>#NUM!</v>
      </c>
      <c r="BA69" s="15" t="e">
        <f t="shared" ref="BA69:BA100" si="55">LARGE($D69:$AJ69,14)</f>
        <v>#NUM!</v>
      </c>
      <c r="BB69" s="15" t="e">
        <f t="shared" ref="BB69:BB100" si="56">LARGE($D69:$AJ69,15)</f>
        <v>#NUM!</v>
      </c>
      <c r="BC69" s="15" t="e">
        <f t="shared" ref="BC69:BC100" si="57">LARGE($D69:$AJ69,16)</f>
        <v>#NUM!</v>
      </c>
      <c r="BD69" s="15" t="e">
        <f t="shared" ref="BD69:BD100" si="58">LARGE($D69:$AJ69,17)</f>
        <v>#NUM!</v>
      </c>
      <c r="BE69" s="12" t="s">
        <v>47</v>
      </c>
      <c r="BF69" s="19" t="e">
        <f>VLOOKUP(B69,prot!A:I,9,FALSE)</f>
        <v>#N/A</v>
      </c>
      <c r="BG69" s="9" t="b">
        <f t="shared" ref="BG69:BG100" si="59">ISERROR(BF69)</f>
        <v>1</v>
      </c>
      <c r="BH69" s="8">
        <f t="shared" ref="BH69:BH100" si="60">IF(BG69,0,BF69)</f>
        <v>0</v>
      </c>
    </row>
    <row r="70" spans="1:61" ht="12.75" customHeight="1">
      <c r="A70" s="6"/>
      <c r="B70" s="63" t="s">
        <v>65</v>
      </c>
      <c r="C70" s="64"/>
      <c r="D70" s="18"/>
      <c r="E70" s="18"/>
      <c r="F70" s="38"/>
      <c r="G70" s="3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>
        <v>0</v>
      </c>
      <c r="AJ70" s="18"/>
      <c r="AK70" s="18">
        <f t="shared" ref="AK69:AK93" si="61">SUM(D70:AJ70)</f>
        <v>0</v>
      </c>
      <c r="AL70" s="28">
        <f t="shared" ref="AL70:AL93" si="62">SUMIF(AN70:BD70,"&gt;0")</f>
        <v>0</v>
      </c>
      <c r="AM70" s="21"/>
      <c r="AN70" s="15">
        <f t="shared" si="42"/>
        <v>0</v>
      </c>
      <c r="AO70" s="15" t="e">
        <f t="shared" si="43"/>
        <v>#NUM!</v>
      </c>
      <c r="AP70" s="15" t="e">
        <f t="shared" si="44"/>
        <v>#NUM!</v>
      </c>
      <c r="AQ70" s="15" t="e">
        <f t="shared" si="45"/>
        <v>#NUM!</v>
      </c>
      <c r="AR70" s="15" t="e">
        <f t="shared" si="46"/>
        <v>#NUM!</v>
      </c>
      <c r="AS70" s="15" t="e">
        <f t="shared" si="47"/>
        <v>#NUM!</v>
      </c>
      <c r="AT70" s="15" t="e">
        <f t="shared" si="48"/>
        <v>#NUM!</v>
      </c>
      <c r="AU70" s="15" t="e">
        <f t="shared" si="49"/>
        <v>#NUM!</v>
      </c>
      <c r="AV70" s="15" t="e">
        <f t="shared" si="50"/>
        <v>#NUM!</v>
      </c>
      <c r="AW70" s="15" t="e">
        <f t="shared" si="51"/>
        <v>#NUM!</v>
      </c>
      <c r="AX70" s="15" t="e">
        <f t="shared" si="52"/>
        <v>#NUM!</v>
      </c>
      <c r="AY70" s="15" t="e">
        <f t="shared" si="53"/>
        <v>#NUM!</v>
      </c>
      <c r="AZ70" s="15" t="e">
        <f t="shared" si="54"/>
        <v>#NUM!</v>
      </c>
      <c r="BA70" s="15" t="e">
        <f t="shared" si="55"/>
        <v>#NUM!</v>
      </c>
      <c r="BB70" s="15" t="e">
        <f t="shared" si="56"/>
        <v>#NUM!</v>
      </c>
      <c r="BC70" s="15" t="e">
        <f t="shared" si="57"/>
        <v>#NUM!</v>
      </c>
      <c r="BD70" s="15" t="e">
        <f t="shared" si="58"/>
        <v>#NUM!</v>
      </c>
      <c r="BE70" s="12" t="s">
        <v>47</v>
      </c>
      <c r="BF70" s="19" t="e">
        <f>VLOOKUP(B70,prot!A:I,9,FALSE)</f>
        <v>#N/A</v>
      </c>
      <c r="BG70" s="9" t="b">
        <f t="shared" si="59"/>
        <v>1</v>
      </c>
      <c r="BH70" s="8">
        <f t="shared" si="60"/>
        <v>0</v>
      </c>
    </row>
    <row r="71" spans="1:61" ht="15" customHeight="1">
      <c r="A71" s="6">
        <v>1</v>
      </c>
      <c r="B71" s="4" t="s">
        <v>4</v>
      </c>
      <c r="C71" s="54">
        <v>1946</v>
      </c>
      <c r="D71" s="18">
        <v>1103.08284457478</v>
      </c>
      <c r="E71" s="18">
        <v>1110</v>
      </c>
      <c r="F71" s="18" t="s">
        <v>68</v>
      </c>
      <c r="G71" s="18" t="s">
        <v>68</v>
      </c>
      <c r="H71" s="18">
        <v>1110</v>
      </c>
      <c r="I71" s="18">
        <v>1110</v>
      </c>
      <c r="J71" s="18">
        <v>1110</v>
      </c>
      <c r="K71" s="18" t="s">
        <v>68</v>
      </c>
      <c r="L71" s="18">
        <v>1100.5190538764784</v>
      </c>
      <c r="M71" s="18">
        <v>979.81837052413107</v>
      </c>
      <c r="N71" s="18"/>
      <c r="O71" s="18">
        <v>803.84016393442653</v>
      </c>
      <c r="P71" s="18">
        <v>1110</v>
      </c>
      <c r="Q71" s="18">
        <v>1110</v>
      </c>
      <c r="R71" s="18">
        <v>1110</v>
      </c>
      <c r="S71" s="18">
        <v>1110</v>
      </c>
      <c r="T71" s="49">
        <v>1105.0706499798146</v>
      </c>
      <c r="U71" s="18">
        <v>1110</v>
      </c>
      <c r="V71" s="18">
        <v>1110</v>
      </c>
      <c r="W71" s="18">
        <v>1110</v>
      </c>
      <c r="X71" s="18">
        <v>894.8486612339932</v>
      </c>
      <c r="Y71" s="18">
        <v>800.42713567839201</v>
      </c>
      <c r="Z71" s="18">
        <v>986.66666666666663</v>
      </c>
      <c r="AA71" s="49">
        <v>850.19170753455194</v>
      </c>
      <c r="AB71" s="49">
        <v>935.38534728829711</v>
      </c>
      <c r="AC71" s="51">
        <v>1110</v>
      </c>
      <c r="AD71" s="18" t="s">
        <v>68</v>
      </c>
      <c r="AE71" s="18">
        <v>996.56934306569349</v>
      </c>
      <c r="AF71" s="18">
        <v>1110</v>
      </c>
      <c r="AG71" s="18">
        <v>1110</v>
      </c>
      <c r="AH71" s="18">
        <v>1006.5436893203887</v>
      </c>
      <c r="AI71" s="18">
        <v>0</v>
      </c>
      <c r="AJ71" s="18" t="s">
        <v>68</v>
      </c>
      <c r="AK71" s="18">
        <f>SUM(D71:AJ71)</f>
        <v>27102.963633677613</v>
      </c>
      <c r="AL71" s="28">
        <f>SUMIF(AN71:BD71,"&gt;0")</f>
        <v>18848.672548431074</v>
      </c>
      <c r="AM71" s="21" t="str">
        <f t="shared" ref="AM71:AM114" si="63">IF(BH71=0,"",BH71)</f>
        <v/>
      </c>
      <c r="AN71" s="15">
        <f t="shared" si="42"/>
        <v>1110</v>
      </c>
      <c r="AO71" s="15">
        <f t="shared" si="43"/>
        <v>1110</v>
      </c>
      <c r="AP71" s="15">
        <f t="shared" si="44"/>
        <v>1110</v>
      </c>
      <c r="AQ71" s="15">
        <f t="shared" si="45"/>
        <v>1110</v>
      </c>
      <c r="AR71" s="15">
        <f t="shared" si="46"/>
        <v>1110</v>
      </c>
      <c r="AS71" s="15">
        <f t="shared" si="47"/>
        <v>1110</v>
      </c>
      <c r="AT71" s="15">
        <f t="shared" si="48"/>
        <v>1110</v>
      </c>
      <c r="AU71" s="15">
        <f t="shared" si="49"/>
        <v>1110</v>
      </c>
      <c r="AV71" s="15">
        <f t="shared" si="50"/>
        <v>1110</v>
      </c>
      <c r="AW71" s="15">
        <f t="shared" si="51"/>
        <v>1110</v>
      </c>
      <c r="AX71" s="15">
        <f t="shared" si="52"/>
        <v>1110</v>
      </c>
      <c r="AY71" s="15">
        <f t="shared" si="53"/>
        <v>1110</v>
      </c>
      <c r="AZ71" s="15">
        <f t="shared" si="54"/>
        <v>1110</v>
      </c>
      <c r="BA71" s="15">
        <f t="shared" si="55"/>
        <v>1110</v>
      </c>
      <c r="BB71" s="15">
        <f t="shared" si="56"/>
        <v>1105.0706499798146</v>
      </c>
      <c r="BC71" s="15">
        <f t="shared" si="57"/>
        <v>1103.08284457478</v>
      </c>
      <c r="BD71" s="15">
        <f t="shared" si="58"/>
        <v>1100.5190538764784</v>
      </c>
      <c r="BE71" s="12" t="s">
        <v>47</v>
      </c>
      <c r="BF71" s="19" t="e">
        <f>VLOOKUP(B71,prot!A:I,9,FALSE)</f>
        <v>#N/A</v>
      </c>
      <c r="BG71" s="9" t="b">
        <f t="shared" si="59"/>
        <v>1</v>
      </c>
      <c r="BH71" s="8">
        <f t="shared" si="60"/>
        <v>0</v>
      </c>
      <c r="BI71" t="e">
        <f>ROUND(#REF!/#REF!*#REF!,0)</f>
        <v>#REF!</v>
      </c>
    </row>
    <row r="72" spans="1:61" ht="13.5" customHeight="1">
      <c r="A72" s="6">
        <v>2</v>
      </c>
      <c r="B72" s="4" t="s">
        <v>96</v>
      </c>
      <c r="C72" s="54">
        <v>1944</v>
      </c>
      <c r="D72" s="18" t="s">
        <v>68</v>
      </c>
      <c r="E72" s="18" t="s">
        <v>68</v>
      </c>
      <c r="F72" s="38" t="s">
        <v>68</v>
      </c>
      <c r="G72" s="38" t="s">
        <v>68</v>
      </c>
      <c r="H72" s="18" t="s">
        <v>68</v>
      </c>
      <c r="I72" s="18" t="s">
        <v>68</v>
      </c>
      <c r="J72" s="18" t="s">
        <v>68</v>
      </c>
      <c r="K72" s="18" t="s">
        <v>68</v>
      </c>
      <c r="L72" s="18" t="s">
        <v>68</v>
      </c>
      <c r="M72" s="18" t="s">
        <v>68</v>
      </c>
      <c r="N72" s="18"/>
      <c r="O72" s="18">
        <v>1079.0479999999998</v>
      </c>
      <c r="P72" s="18">
        <v>698.29911124731825</v>
      </c>
      <c r="Q72" s="18" t="s">
        <v>68</v>
      </c>
      <c r="R72" s="18">
        <v>1134.1655913978495</v>
      </c>
      <c r="S72" s="18">
        <v>1089.5497026338148</v>
      </c>
      <c r="T72" s="49">
        <v>1145</v>
      </c>
      <c r="U72" s="18">
        <v>990.24802300503234</v>
      </c>
      <c r="V72" s="18" t="s">
        <v>68</v>
      </c>
      <c r="W72" s="18" t="s">
        <v>68</v>
      </c>
      <c r="X72" s="18">
        <v>1025.0969618616678</v>
      </c>
      <c r="Y72" s="18">
        <v>644.90514609681634</v>
      </c>
      <c r="Z72" s="18">
        <v>938.19844535893924</v>
      </c>
      <c r="AA72" s="18">
        <v>1145</v>
      </c>
      <c r="AB72" s="51">
        <v>1145</v>
      </c>
      <c r="AC72" s="51">
        <v>912</v>
      </c>
      <c r="AD72" s="18">
        <v>749.26476416963931</v>
      </c>
      <c r="AE72" s="18">
        <v>1145</v>
      </c>
      <c r="AF72" s="18">
        <v>957</v>
      </c>
      <c r="AG72" s="18">
        <v>1138</v>
      </c>
      <c r="AH72" s="18">
        <v>1145</v>
      </c>
      <c r="AI72" s="18">
        <v>985</v>
      </c>
      <c r="AJ72" s="18" t="s">
        <v>68</v>
      </c>
      <c r="AK72" s="18">
        <f>SUM(D72:AJ72)</f>
        <v>18065.775745771076</v>
      </c>
      <c r="AL72" s="28">
        <f>SUMIF(AN72:BD72,"&gt;0")</f>
        <v>17420.870599674261</v>
      </c>
      <c r="AM72" s="21" t="str">
        <f t="shared" si="63"/>
        <v/>
      </c>
      <c r="AN72" s="15">
        <f t="shared" si="42"/>
        <v>1145</v>
      </c>
      <c r="AO72" s="15">
        <f t="shared" si="43"/>
        <v>1145</v>
      </c>
      <c r="AP72" s="15">
        <f t="shared" si="44"/>
        <v>1145</v>
      </c>
      <c r="AQ72" s="15">
        <f t="shared" si="45"/>
        <v>1145</v>
      </c>
      <c r="AR72" s="15">
        <f t="shared" si="46"/>
        <v>1145</v>
      </c>
      <c r="AS72" s="15">
        <f t="shared" si="47"/>
        <v>1138</v>
      </c>
      <c r="AT72" s="15">
        <f t="shared" si="48"/>
        <v>1134.1655913978495</v>
      </c>
      <c r="AU72" s="15">
        <f t="shared" si="49"/>
        <v>1089.5497026338148</v>
      </c>
      <c r="AV72" s="15">
        <f t="shared" si="50"/>
        <v>1079.0479999999998</v>
      </c>
      <c r="AW72" s="15">
        <f t="shared" si="51"/>
        <v>1025.0969618616678</v>
      </c>
      <c r="AX72" s="15">
        <f t="shared" si="52"/>
        <v>990.24802300503234</v>
      </c>
      <c r="AY72" s="15">
        <f t="shared" si="53"/>
        <v>985</v>
      </c>
      <c r="AZ72" s="15">
        <f t="shared" si="54"/>
        <v>957</v>
      </c>
      <c r="BA72" s="15">
        <f t="shared" si="55"/>
        <v>938.19844535893924</v>
      </c>
      <c r="BB72" s="15">
        <f t="shared" si="56"/>
        <v>912</v>
      </c>
      <c r="BC72" s="15">
        <f t="shared" si="57"/>
        <v>749.26476416963931</v>
      </c>
      <c r="BD72" s="15">
        <f t="shared" si="58"/>
        <v>698.29911124731825</v>
      </c>
      <c r="BE72" s="12" t="s">
        <v>47</v>
      </c>
      <c r="BF72" s="19" t="e">
        <f>VLOOKUP(B72,prot!A:I,9,FALSE)</f>
        <v>#N/A</v>
      </c>
      <c r="BG72" s="9" t="b">
        <f t="shared" si="59"/>
        <v>1</v>
      </c>
      <c r="BH72" s="8">
        <f t="shared" si="60"/>
        <v>0</v>
      </c>
      <c r="BI72" t="e">
        <f>ROUND(#REF!/#REF!*#REF!,0)</f>
        <v>#REF!</v>
      </c>
    </row>
    <row r="73" spans="1:61" ht="12.75" customHeight="1">
      <c r="A73" s="6">
        <v>3</v>
      </c>
      <c r="B73" s="4" t="s">
        <v>17</v>
      </c>
      <c r="C73" s="54">
        <v>1943</v>
      </c>
      <c r="D73" s="18">
        <v>981.5980697384806</v>
      </c>
      <c r="E73" s="18">
        <v>1127.9786700125471</v>
      </c>
      <c r="F73" s="38" t="s">
        <v>68</v>
      </c>
      <c r="G73" s="38" t="s">
        <v>68</v>
      </c>
      <c r="H73" s="18">
        <v>957.10843023255802</v>
      </c>
      <c r="I73" s="18">
        <v>1093.8732854343566</v>
      </c>
      <c r="J73" s="18" t="s">
        <v>68</v>
      </c>
      <c r="K73" s="18" t="s">
        <v>68</v>
      </c>
      <c r="L73" s="18">
        <v>927.0824088748019</v>
      </c>
      <c r="M73" s="18">
        <v>996.6060453400504</v>
      </c>
      <c r="N73" s="18"/>
      <c r="O73" s="18">
        <v>1016.8337456704603</v>
      </c>
      <c r="P73" s="18">
        <v>981.91344929995751</v>
      </c>
      <c r="Q73" s="18" t="s">
        <v>68</v>
      </c>
      <c r="R73" s="18">
        <v>863.99645161290323</v>
      </c>
      <c r="S73" s="18">
        <v>972.78566094100074</v>
      </c>
      <c r="T73" s="18">
        <v>870.1328883495147</v>
      </c>
      <c r="U73" s="18">
        <v>784.24271300448424</v>
      </c>
      <c r="V73" s="18" t="s">
        <v>68</v>
      </c>
      <c r="W73" s="18" t="s">
        <v>68</v>
      </c>
      <c r="X73" s="18">
        <v>953.10946745562148</v>
      </c>
      <c r="Y73" s="18" t="s">
        <v>68</v>
      </c>
      <c r="Z73" s="18">
        <v>701.47963648603161</v>
      </c>
      <c r="AA73" s="18">
        <v>700.81866011925638</v>
      </c>
      <c r="AB73" s="18">
        <v>791.31651728553152</v>
      </c>
      <c r="AC73" s="18">
        <v>1022.9796591533809</v>
      </c>
      <c r="AD73" s="18">
        <v>884.02992633517488</v>
      </c>
      <c r="AE73" s="18" t="s">
        <v>68</v>
      </c>
      <c r="AF73" s="18">
        <v>803</v>
      </c>
      <c r="AG73" s="18">
        <v>979</v>
      </c>
      <c r="AH73" s="18">
        <v>899.20695364238429</v>
      </c>
      <c r="AI73" s="18">
        <v>1077</v>
      </c>
      <c r="AJ73" s="18">
        <v>846.54482974070618</v>
      </c>
      <c r="AK73" s="18">
        <f>SUM(D73:AJ73)</f>
        <v>21232.637468729201</v>
      </c>
      <c r="AL73" s="28">
        <f>SUMIF(AN73:BD73,"&gt;0")</f>
        <v>16605.235112093193</v>
      </c>
      <c r="AM73" s="21" t="str">
        <f t="shared" si="63"/>
        <v/>
      </c>
      <c r="AN73" s="15">
        <f t="shared" si="42"/>
        <v>1127.9786700125471</v>
      </c>
      <c r="AO73" s="15">
        <f t="shared" si="43"/>
        <v>1093.8732854343566</v>
      </c>
      <c r="AP73" s="15">
        <f t="shared" si="44"/>
        <v>1077</v>
      </c>
      <c r="AQ73" s="15">
        <f t="shared" si="45"/>
        <v>1022.9796591533809</v>
      </c>
      <c r="AR73" s="15">
        <f t="shared" si="46"/>
        <v>1016.8337456704603</v>
      </c>
      <c r="AS73" s="15">
        <f t="shared" si="47"/>
        <v>996.6060453400504</v>
      </c>
      <c r="AT73" s="15">
        <f t="shared" si="48"/>
        <v>981.91344929995751</v>
      </c>
      <c r="AU73" s="15">
        <f t="shared" si="49"/>
        <v>981.5980697384806</v>
      </c>
      <c r="AV73" s="15">
        <f t="shared" si="50"/>
        <v>979</v>
      </c>
      <c r="AW73" s="15">
        <f t="shared" si="51"/>
        <v>972.78566094100074</v>
      </c>
      <c r="AX73" s="15">
        <f t="shared" si="52"/>
        <v>957.10843023255802</v>
      </c>
      <c r="AY73" s="15">
        <f t="shared" si="53"/>
        <v>953.10946745562148</v>
      </c>
      <c r="AZ73" s="15">
        <f t="shared" si="54"/>
        <v>927.0824088748019</v>
      </c>
      <c r="BA73" s="15">
        <f t="shared" si="55"/>
        <v>899.20695364238429</v>
      </c>
      <c r="BB73" s="15">
        <f t="shared" si="56"/>
        <v>884.02992633517488</v>
      </c>
      <c r="BC73" s="15">
        <f t="shared" si="57"/>
        <v>870.1328883495147</v>
      </c>
      <c r="BD73" s="15">
        <f t="shared" si="58"/>
        <v>863.99645161290323</v>
      </c>
      <c r="BE73" s="12" t="s">
        <v>47</v>
      </c>
      <c r="BF73" s="19" t="e">
        <f>VLOOKUP(B73,prot!A:I,9,FALSE)</f>
        <v>#N/A</v>
      </c>
      <c r="BG73" s="9" t="b">
        <f t="shared" si="59"/>
        <v>1</v>
      </c>
      <c r="BH73" s="8">
        <f t="shared" si="60"/>
        <v>0</v>
      </c>
      <c r="BI73" t="e">
        <f>ROUND(#REF!/#REF!*#REF!,0)</f>
        <v>#REF!</v>
      </c>
    </row>
    <row r="74" spans="1:61" ht="12.75" customHeight="1">
      <c r="A74" s="6">
        <v>4</v>
      </c>
      <c r="B74" s="4" t="s">
        <v>15</v>
      </c>
      <c r="C74" s="54">
        <v>1946</v>
      </c>
      <c r="D74" s="18">
        <v>896.66567342073893</v>
      </c>
      <c r="E74" s="18">
        <v>872.57288135593228</v>
      </c>
      <c r="F74" s="38" t="s">
        <v>68</v>
      </c>
      <c r="G74" s="38" t="s">
        <v>68</v>
      </c>
      <c r="H74" s="18">
        <v>652.76485251350221</v>
      </c>
      <c r="I74" s="18" t="s">
        <v>68</v>
      </c>
      <c r="J74" s="18">
        <v>975.65697091273842</v>
      </c>
      <c r="K74" s="18">
        <v>1110</v>
      </c>
      <c r="L74" s="18">
        <v>977.24037339556594</v>
      </c>
      <c r="M74" s="18">
        <v>1006.992</v>
      </c>
      <c r="N74" s="18"/>
      <c r="O74" s="18">
        <v>960.04405286343626</v>
      </c>
      <c r="P74" s="18">
        <v>812.39426259654272</v>
      </c>
      <c r="Q74" s="18" t="s">
        <v>68</v>
      </c>
      <c r="R74" s="18">
        <v>915.59097421203433</v>
      </c>
      <c r="S74" s="18">
        <v>781.88679245283026</v>
      </c>
      <c r="T74" s="18">
        <v>1000.8263254113347</v>
      </c>
      <c r="U74" s="18">
        <v>828.8826815642459</v>
      </c>
      <c r="V74" s="18">
        <v>995.04195070791832</v>
      </c>
      <c r="W74" s="18">
        <v>977.24384148518413</v>
      </c>
      <c r="X74" s="18">
        <v>655.86604095563132</v>
      </c>
      <c r="Y74" s="18">
        <v>818.94601542416456</v>
      </c>
      <c r="Z74" s="18" t="s">
        <v>68</v>
      </c>
      <c r="AA74" s="18">
        <v>742.30439859867647</v>
      </c>
      <c r="AB74" s="18">
        <v>870.50472255017723</v>
      </c>
      <c r="AC74" s="18">
        <v>903.35707019328606</v>
      </c>
      <c r="AD74" s="18">
        <v>983.95167785234878</v>
      </c>
      <c r="AE74" s="18" t="s">
        <v>68</v>
      </c>
      <c r="AF74" s="18">
        <v>971</v>
      </c>
      <c r="AG74" s="18">
        <v>804</v>
      </c>
      <c r="AH74" s="18">
        <v>853.04991771804725</v>
      </c>
      <c r="AI74" s="18">
        <v>1059</v>
      </c>
      <c r="AJ74" s="18" t="s">
        <v>68</v>
      </c>
      <c r="AK74" s="18">
        <f>SUM(D74:AJ74)</f>
        <v>22425.783476184341</v>
      </c>
      <c r="AL74" s="28">
        <f>SUMIF(AN74:BD74,"&gt;0")</f>
        <v>16328.738432078742</v>
      </c>
      <c r="AM74" s="21" t="str">
        <f t="shared" si="63"/>
        <v/>
      </c>
      <c r="AN74" s="15">
        <f t="shared" si="42"/>
        <v>1110</v>
      </c>
      <c r="AO74" s="15">
        <f t="shared" si="43"/>
        <v>1059</v>
      </c>
      <c r="AP74" s="15">
        <f t="shared" si="44"/>
        <v>1006.992</v>
      </c>
      <c r="AQ74" s="15">
        <f t="shared" si="45"/>
        <v>1000.8263254113347</v>
      </c>
      <c r="AR74" s="15">
        <f t="shared" si="46"/>
        <v>995.04195070791832</v>
      </c>
      <c r="AS74" s="15">
        <f t="shared" si="47"/>
        <v>983.95167785234878</v>
      </c>
      <c r="AT74" s="15">
        <f t="shared" si="48"/>
        <v>977.24384148518413</v>
      </c>
      <c r="AU74" s="15">
        <f t="shared" si="49"/>
        <v>977.24037339556594</v>
      </c>
      <c r="AV74" s="15">
        <f t="shared" si="50"/>
        <v>975.65697091273842</v>
      </c>
      <c r="AW74" s="15">
        <f t="shared" si="51"/>
        <v>971</v>
      </c>
      <c r="AX74" s="15">
        <f t="shared" si="52"/>
        <v>960.04405286343626</v>
      </c>
      <c r="AY74" s="15">
        <f t="shared" si="53"/>
        <v>915.59097421203433</v>
      </c>
      <c r="AZ74" s="15">
        <f t="shared" si="54"/>
        <v>903.35707019328606</v>
      </c>
      <c r="BA74" s="15">
        <f t="shared" si="55"/>
        <v>896.66567342073893</v>
      </c>
      <c r="BB74" s="15">
        <f t="shared" si="56"/>
        <v>872.57288135593228</v>
      </c>
      <c r="BC74" s="15">
        <f t="shared" si="57"/>
        <v>870.50472255017723</v>
      </c>
      <c r="BD74" s="15">
        <f t="shared" si="58"/>
        <v>853.04991771804725</v>
      </c>
      <c r="BE74" s="12" t="s">
        <v>47</v>
      </c>
      <c r="BF74" s="19" t="e">
        <f>VLOOKUP(B74,prot!A:I,9,FALSE)</f>
        <v>#N/A</v>
      </c>
      <c r="BG74" s="9" t="b">
        <f t="shared" si="59"/>
        <v>1</v>
      </c>
      <c r="BH74" s="8">
        <f t="shared" si="60"/>
        <v>0</v>
      </c>
      <c r="BI74" t="e">
        <f>ROUND(#REF!/#REF!*#REF!,0)</f>
        <v>#REF!</v>
      </c>
    </row>
    <row r="75" spans="1:61">
      <c r="A75" s="6">
        <v>5</v>
      </c>
      <c r="B75" s="4" t="s">
        <v>14</v>
      </c>
      <c r="C75" s="54">
        <v>1952</v>
      </c>
      <c r="D75" s="18">
        <v>480</v>
      </c>
      <c r="E75" s="18">
        <v>975</v>
      </c>
      <c r="F75" s="38" t="s">
        <v>68</v>
      </c>
      <c r="G75" s="38" t="s">
        <v>68</v>
      </c>
      <c r="H75" s="18">
        <v>606.85638859556479</v>
      </c>
      <c r="I75" s="18">
        <v>638.53211009174288</v>
      </c>
      <c r="J75" s="18" t="s">
        <v>68</v>
      </c>
      <c r="K75" s="18" t="s">
        <v>68</v>
      </c>
      <c r="L75" s="18">
        <v>1014.9999999999999</v>
      </c>
      <c r="M75" s="18">
        <v>1014.9999999999999</v>
      </c>
      <c r="N75" s="18"/>
      <c r="O75" s="18">
        <v>1014.9999999999999</v>
      </c>
      <c r="P75" s="18">
        <v>937.72051996285961</v>
      </c>
      <c r="Q75" s="18">
        <v>726.84034736138949</v>
      </c>
      <c r="R75" s="18">
        <v>802.72836538461536</v>
      </c>
      <c r="S75" s="18">
        <v>873.11827956989259</v>
      </c>
      <c r="T75" s="18">
        <v>768.49554805035314</v>
      </c>
      <c r="U75" s="18">
        <v>939.98845265588909</v>
      </c>
      <c r="V75" s="18" t="s">
        <v>68</v>
      </c>
      <c r="W75" s="18" t="s">
        <v>68</v>
      </c>
      <c r="X75" s="18">
        <v>820.17211201866962</v>
      </c>
      <c r="Y75" s="18">
        <v>625.11802575107276</v>
      </c>
      <c r="Z75" s="18" t="s">
        <v>68</v>
      </c>
      <c r="AA75" s="18">
        <v>511.21958369979467</v>
      </c>
      <c r="AB75" s="18">
        <v>735.23854961832046</v>
      </c>
      <c r="AC75" s="18">
        <v>794.13202933985326</v>
      </c>
      <c r="AD75" s="18">
        <v>1014.9999999999999</v>
      </c>
      <c r="AE75" s="18" t="s">
        <v>68</v>
      </c>
      <c r="AF75" s="18">
        <v>669</v>
      </c>
      <c r="AG75" s="18">
        <v>1012</v>
      </c>
      <c r="AH75" s="18">
        <v>975.31893004115216</v>
      </c>
      <c r="AI75" s="18">
        <v>1015</v>
      </c>
      <c r="AJ75" s="18">
        <v>623.17523056653488</v>
      </c>
      <c r="AK75" s="18">
        <f>SUM(D75:AJ75)</f>
        <v>19589.654472707705</v>
      </c>
      <c r="AL75" s="28">
        <f>SUMIF(AN75:BD75,"&gt;0")</f>
        <v>15435.753134002995</v>
      </c>
      <c r="AM75" s="21" t="str">
        <f t="shared" si="63"/>
        <v/>
      </c>
      <c r="AN75" s="15">
        <f t="shared" si="42"/>
        <v>1015</v>
      </c>
      <c r="AO75" s="15">
        <f t="shared" si="43"/>
        <v>1014.9999999999999</v>
      </c>
      <c r="AP75" s="15">
        <f t="shared" si="44"/>
        <v>1014.9999999999999</v>
      </c>
      <c r="AQ75" s="15">
        <f t="shared" si="45"/>
        <v>1014.9999999999999</v>
      </c>
      <c r="AR75" s="15">
        <f t="shared" si="46"/>
        <v>1014.9999999999999</v>
      </c>
      <c r="AS75" s="15">
        <f t="shared" si="47"/>
        <v>1012</v>
      </c>
      <c r="AT75" s="15">
        <f t="shared" si="48"/>
        <v>975.31893004115216</v>
      </c>
      <c r="AU75" s="15">
        <f t="shared" si="49"/>
        <v>975</v>
      </c>
      <c r="AV75" s="15">
        <f t="shared" si="50"/>
        <v>939.98845265588909</v>
      </c>
      <c r="AW75" s="15">
        <f t="shared" si="51"/>
        <v>937.72051996285961</v>
      </c>
      <c r="AX75" s="15">
        <f t="shared" si="52"/>
        <v>873.11827956989259</v>
      </c>
      <c r="AY75" s="15">
        <f t="shared" si="53"/>
        <v>820.17211201866962</v>
      </c>
      <c r="AZ75" s="15">
        <f t="shared" si="54"/>
        <v>802.72836538461536</v>
      </c>
      <c r="BA75" s="15">
        <f t="shared" si="55"/>
        <v>794.13202933985326</v>
      </c>
      <c r="BB75" s="15">
        <f t="shared" si="56"/>
        <v>768.49554805035314</v>
      </c>
      <c r="BC75" s="15">
        <f t="shared" si="57"/>
        <v>735.23854961832046</v>
      </c>
      <c r="BD75" s="15">
        <f t="shared" si="58"/>
        <v>726.84034736138949</v>
      </c>
      <c r="BE75" s="12" t="s">
        <v>47</v>
      </c>
      <c r="BF75" s="19" t="e">
        <f>VLOOKUP(B75,prot!A:I,9,FALSE)</f>
        <v>#N/A</v>
      </c>
      <c r="BG75" s="9" t="b">
        <f t="shared" si="59"/>
        <v>1</v>
      </c>
      <c r="BH75" s="8">
        <f t="shared" si="60"/>
        <v>0</v>
      </c>
      <c r="BI75" t="e">
        <f>ROUND(#REF!/#REF!*#REF!,0)</f>
        <v>#REF!</v>
      </c>
    </row>
    <row r="76" spans="1:61" ht="12.75" customHeight="1">
      <c r="A76" s="6">
        <v>6</v>
      </c>
      <c r="B76" s="4" t="s">
        <v>5</v>
      </c>
      <c r="C76" s="54">
        <v>1951</v>
      </c>
      <c r="D76" s="18">
        <v>1030</v>
      </c>
      <c r="E76" s="18" t="s">
        <v>68</v>
      </c>
      <c r="F76" s="38">
        <v>1030</v>
      </c>
      <c r="G76" s="38">
        <v>1030</v>
      </c>
      <c r="H76" s="18">
        <v>830.51267445172311</v>
      </c>
      <c r="I76" s="18" t="s">
        <v>68</v>
      </c>
      <c r="J76" s="18" t="s">
        <v>68</v>
      </c>
      <c r="K76" s="18" t="s">
        <v>68</v>
      </c>
      <c r="L76" s="18" t="s">
        <v>68</v>
      </c>
      <c r="M76" s="18">
        <v>975.51781737193755</v>
      </c>
      <c r="N76" s="18"/>
      <c r="O76" s="18" t="s">
        <v>68</v>
      </c>
      <c r="P76" s="18">
        <v>1008.7106299212596</v>
      </c>
      <c r="Q76" s="18">
        <v>1001.0516772438805</v>
      </c>
      <c r="R76" s="18" t="s">
        <v>68</v>
      </c>
      <c r="S76" s="18">
        <v>791.76389842141384</v>
      </c>
      <c r="T76" s="18" t="s">
        <v>68</v>
      </c>
      <c r="U76" s="18">
        <v>546.09519612163945</v>
      </c>
      <c r="V76" s="18">
        <v>866.31488314883143</v>
      </c>
      <c r="W76" s="18" t="s">
        <v>68</v>
      </c>
      <c r="X76" s="18">
        <v>730.81454918032784</v>
      </c>
      <c r="Y76" s="18">
        <v>799.18594172424139</v>
      </c>
      <c r="Z76" s="18" t="s">
        <v>68</v>
      </c>
      <c r="AA76" s="18" t="s">
        <v>68</v>
      </c>
      <c r="AB76" s="18">
        <v>916.51373074346952</v>
      </c>
      <c r="AC76" s="18">
        <v>633.84615384615404</v>
      </c>
      <c r="AD76" s="18" t="s">
        <v>68</v>
      </c>
      <c r="AE76" s="18" t="s">
        <v>68</v>
      </c>
      <c r="AF76" s="18">
        <v>763</v>
      </c>
      <c r="AG76" s="18"/>
      <c r="AH76" s="18">
        <v>738.12276214833753</v>
      </c>
      <c r="AI76" s="18">
        <v>0</v>
      </c>
      <c r="AJ76" s="18">
        <v>1030</v>
      </c>
      <c r="AK76" s="18">
        <f>SUM(D76:AJ76)</f>
        <v>14721.449914323215</v>
      </c>
      <c r="AL76" s="28">
        <f>SUMIF(AN76:BD76,"&gt;0")</f>
        <v>14721.449914323217</v>
      </c>
      <c r="AM76" s="21" t="str">
        <f t="shared" si="63"/>
        <v/>
      </c>
      <c r="AN76" s="15">
        <f t="shared" si="42"/>
        <v>1030</v>
      </c>
      <c r="AO76" s="15">
        <f t="shared" si="43"/>
        <v>1030</v>
      </c>
      <c r="AP76" s="15">
        <f t="shared" si="44"/>
        <v>1030</v>
      </c>
      <c r="AQ76" s="15">
        <f t="shared" si="45"/>
        <v>1030</v>
      </c>
      <c r="AR76" s="15">
        <f t="shared" si="46"/>
        <v>1008.7106299212596</v>
      </c>
      <c r="AS76" s="15">
        <f t="shared" si="47"/>
        <v>1001.0516772438805</v>
      </c>
      <c r="AT76" s="15">
        <f t="shared" si="48"/>
        <v>975.51781737193755</v>
      </c>
      <c r="AU76" s="15">
        <f t="shared" si="49"/>
        <v>916.51373074346952</v>
      </c>
      <c r="AV76" s="15">
        <f t="shared" si="50"/>
        <v>866.31488314883143</v>
      </c>
      <c r="AW76" s="15">
        <f t="shared" si="51"/>
        <v>830.51267445172311</v>
      </c>
      <c r="AX76" s="15">
        <f t="shared" si="52"/>
        <v>799.18594172424139</v>
      </c>
      <c r="AY76" s="15">
        <f t="shared" si="53"/>
        <v>791.76389842141384</v>
      </c>
      <c r="AZ76" s="15">
        <f t="shared" si="54"/>
        <v>763</v>
      </c>
      <c r="BA76" s="15">
        <f t="shared" si="55"/>
        <v>738.12276214833753</v>
      </c>
      <c r="BB76" s="15">
        <f t="shared" si="56"/>
        <v>730.81454918032784</v>
      </c>
      <c r="BC76" s="15">
        <f t="shared" si="57"/>
        <v>633.84615384615404</v>
      </c>
      <c r="BD76" s="15">
        <f t="shared" si="58"/>
        <v>546.09519612163945</v>
      </c>
      <c r="BE76" s="12" t="s">
        <v>47</v>
      </c>
      <c r="BF76" s="19" t="e">
        <f>VLOOKUP(B76,prot!A:I,9,FALSE)</f>
        <v>#N/A</v>
      </c>
      <c r="BG76" s="9" t="b">
        <f t="shared" si="59"/>
        <v>1</v>
      </c>
      <c r="BH76" s="8">
        <f t="shared" si="60"/>
        <v>0</v>
      </c>
      <c r="BI76" t="e">
        <f>ROUND(#REF!/#REF!*#REF!,0)</f>
        <v>#REF!</v>
      </c>
    </row>
    <row r="77" spans="1:61" ht="12.75" customHeight="1">
      <c r="A77" s="6">
        <v>7</v>
      </c>
      <c r="B77" s="4" t="s">
        <v>46</v>
      </c>
      <c r="C77" s="55">
        <v>1953</v>
      </c>
      <c r="D77" s="18" t="s">
        <v>68</v>
      </c>
      <c r="E77" s="18">
        <v>872.78885961610843</v>
      </c>
      <c r="F77" s="38" t="s">
        <v>68</v>
      </c>
      <c r="G77" s="38" t="s">
        <v>68</v>
      </c>
      <c r="H77" s="18">
        <v>761.43087681549218</v>
      </c>
      <c r="I77" s="18">
        <v>979.25875552533137</v>
      </c>
      <c r="J77" s="18">
        <v>899.41840574751973</v>
      </c>
      <c r="K77" s="18">
        <v>685.35333596525845</v>
      </c>
      <c r="L77" s="18">
        <v>672.16035634743878</v>
      </c>
      <c r="M77" s="18">
        <v>749.33920704845798</v>
      </c>
      <c r="N77" s="18"/>
      <c r="O77" s="18">
        <v>759.67325881341378</v>
      </c>
      <c r="P77" s="18">
        <v>675.26297930098406</v>
      </c>
      <c r="Q77" s="18" t="s">
        <v>68</v>
      </c>
      <c r="R77" s="18">
        <v>616.76486341724694</v>
      </c>
      <c r="S77" s="18">
        <v>420.26266416510322</v>
      </c>
      <c r="T77" s="18" t="s">
        <v>68</v>
      </c>
      <c r="U77" s="18">
        <v>528.0948200175593</v>
      </c>
      <c r="V77" s="18" t="s">
        <v>68</v>
      </c>
      <c r="W77" s="18" t="s">
        <v>68</v>
      </c>
      <c r="X77" s="18">
        <v>593.40188517566401</v>
      </c>
      <c r="Y77" s="18">
        <v>769.20786182251334</v>
      </c>
      <c r="Z77" s="18" t="s">
        <v>68</v>
      </c>
      <c r="AA77" s="18">
        <v>816.5399239543724</v>
      </c>
      <c r="AB77" s="18">
        <v>793.13432835820902</v>
      </c>
      <c r="AC77" s="18">
        <v>489.44631385744873</v>
      </c>
      <c r="AD77" s="18">
        <v>880.06396588486132</v>
      </c>
      <c r="AE77" s="18">
        <v>962.81800391389424</v>
      </c>
      <c r="AF77" s="18">
        <v>840</v>
      </c>
      <c r="AG77" s="18">
        <v>935</v>
      </c>
      <c r="AH77" s="18">
        <v>742.84199363732785</v>
      </c>
      <c r="AI77" s="18">
        <v>654</v>
      </c>
      <c r="AJ77" s="18">
        <v>956.48604269293946</v>
      </c>
      <c r="AK77" s="18">
        <f>SUM(D77:AJ77)</f>
        <v>18052.748702077148</v>
      </c>
      <c r="AL77" s="28">
        <f>SUMIF(AN77:BD77,"&gt;0")</f>
        <v>14078.617799096684</v>
      </c>
      <c r="AM77" s="21" t="str">
        <f t="shared" si="63"/>
        <v/>
      </c>
      <c r="AN77" s="15">
        <f t="shared" si="42"/>
        <v>979.25875552533137</v>
      </c>
      <c r="AO77" s="15">
        <f t="shared" si="43"/>
        <v>962.81800391389424</v>
      </c>
      <c r="AP77" s="15">
        <f t="shared" si="44"/>
        <v>956.48604269293946</v>
      </c>
      <c r="AQ77" s="15">
        <f t="shared" si="45"/>
        <v>935</v>
      </c>
      <c r="AR77" s="15">
        <f t="shared" si="46"/>
        <v>899.41840574751973</v>
      </c>
      <c r="AS77" s="15">
        <f t="shared" si="47"/>
        <v>880.06396588486132</v>
      </c>
      <c r="AT77" s="15">
        <f t="shared" si="48"/>
        <v>872.78885961610843</v>
      </c>
      <c r="AU77" s="15">
        <f t="shared" si="49"/>
        <v>840</v>
      </c>
      <c r="AV77" s="15">
        <f t="shared" si="50"/>
        <v>816.5399239543724</v>
      </c>
      <c r="AW77" s="15">
        <f t="shared" si="51"/>
        <v>793.13432835820902</v>
      </c>
      <c r="AX77" s="15">
        <f t="shared" si="52"/>
        <v>769.20786182251334</v>
      </c>
      <c r="AY77" s="15">
        <f t="shared" si="53"/>
        <v>761.43087681549218</v>
      </c>
      <c r="AZ77" s="15">
        <f t="shared" si="54"/>
        <v>759.67325881341378</v>
      </c>
      <c r="BA77" s="15">
        <f t="shared" si="55"/>
        <v>749.33920704845798</v>
      </c>
      <c r="BB77" s="15">
        <f t="shared" si="56"/>
        <v>742.84199363732785</v>
      </c>
      <c r="BC77" s="15">
        <f t="shared" si="57"/>
        <v>685.35333596525845</v>
      </c>
      <c r="BD77" s="15">
        <f t="shared" si="58"/>
        <v>675.26297930098406</v>
      </c>
      <c r="BE77" s="12" t="s">
        <v>47</v>
      </c>
      <c r="BF77" s="19" t="e">
        <f>VLOOKUP(B77,prot!A:I,9,FALSE)</f>
        <v>#N/A</v>
      </c>
      <c r="BG77" s="9" t="b">
        <f t="shared" si="59"/>
        <v>1</v>
      </c>
      <c r="BH77" s="8">
        <f t="shared" si="60"/>
        <v>0</v>
      </c>
      <c r="BI77" t="e">
        <f>ROUND(#REF!/#REF!*#REF!,0)</f>
        <v>#REF!</v>
      </c>
    </row>
    <row r="78" spans="1:61" ht="12.75" customHeight="1">
      <c r="A78" s="6">
        <v>8</v>
      </c>
      <c r="B78" s="4" t="s">
        <v>86</v>
      </c>
      <c r="C78" s="54">
        <v>1948</v>
      </c>
      <c r="D78" s="18" t="s">
        <v>68</v>
      </c>
      <c r="E78" s="18">
        <v>939.28657389996226</v>
      </c>
      <c r="F78" s="38" t="s">
        <v>68</v>
      </c>
      <c r="G78" s="38" t="s">
        <v>68</v>
      </c>
      <c r="H78" s="18" t="s">
        <v>68</v>
      </c>
      <c r="I78" s="18" t="s">
        <v>68</v>
      </c>
      <c r="J78" s="18" t="s">
        <v>68</v>
      </c>
      <c r="K78" s="18" t="s">
        <v>68</v>
      </c>
      <c r="L78" s="18" t="s">
        <v>68</v>
      </c>
      <c r="M78" s="18">
        <v>794.43928881179511</v>
      </c>
      <c r="N78" s="18"/>
      <c r="O78" s="18" t="s">
        <v>68</v>
      </c>
      <c r="P78" s="18">
        <v>846.12317410185528</v>
      </c>
      <c r="Q78" s="18">
        <v>762.07524752475251</v>
      </c>
      <c r="R78" s="18" t="s">
        <v>68</v>
      </c>
      <c r="S78" s="18" t="s">
        <v>68</v>
      </c>
      <c r="T78" s="18">
        <v>1061.5035971223022</v>
      </c>
      <c r="U78" s="18">
        <v>826.29528061224505</v>
      </c>
      <c r="V78" s="18" t="s">
        <v>68</v>
      </c>
      <c r="W78" s="18" t="s">
        <v>68</v>
      </c>
      <c r="X78" s="18">
        <v>939.91493383742909</v>
      </c>
      <c r="Y78" s="18">
        <v>1077</v>
      </c>
      <c r="Z78" s="18" t="s">
        <v>68</v>
      </c>
      <c r="AA78" s="18">
        <v>787.02084219481071</v>
      </c>
      <c r="AB78" s="18">
        <v>882.6616286243061</v>
      </c>
      <c r="AC78" s="18">
        <v>971.36414881623466</v>
      </c>
      <c r="AD78" s="18" t="s">
        <v>68</v>
      </c>
      <c r="AE78" s="18">
        <v>904.23890784982927</v>
      </c>
      <c r="AF78" s="18">
        <v>983</v>
      </c>
      <c r="AG78" s="18">
        <v>1040</v>
      </c>
      <c r="AH78" s="18" t="s">
        <v>68</v>
      </c>
      <c r="AI78" s="18">
        <v>0</v>
      </c>
      <c r="AJ78" s="18" t="s">
        <v>68</v>
      </c>
      <c r="AK78" s="18">
        <f>SUM(D78:AJ78)</f>
        <v>12814.923623395522</v>
      </c>
      <c r="AL78" s="28">
        <f>SUMIF(AN78:BD78,"&gt;0")</f>
        <v>12814.92362339552</v>
      </c>
      <c r="AM78" s="21" t="str">
        <f t="shared" si="63"/>
        <v/>
      </c>
      <c r="AN78" s="15">
        <f t="shared" si="42"/>
        <v>1077</v>
      </c>
      <c r="AO78" s="15">
        <f t="shared" si="43"/>
        <v>1061.5035971223022</v>
      </c>
      <c r="AP78" s="15">
        <f t="shared" si="44"/>
        <v>1040</v>
      </c>
      <c r="AQ78" s="15">
        <f t="shared" si="45"/>
        <v>983</v>
      </c>
      <c r="AR78" s="15">
        <f t="shared" si="46"/>
        <v>971.36414881623466</v>
      </c>
      <c r="AS78" s="15">
        <f t="shared" si="47"/>
        <v>939.91493383742909</v>
      </c>
      <c r="AT78" s="15">
        <f t="shared" si="48"/>
        <v>939.28657389996226</v>
      </c>
      <c r="AU78" s="15">
        <f t="shared" si="49"/>
        <v>904.23890784982927</v>
      </c>
      <c r="AV78" s="15">
        <f t="shared" si="50"/>
        <v>882.6616286243061</v>
      </c>
      <c r="AW78" s="15">
        <f t="shared" si="51"/>
        <v>846.12317410185528</v>
      </c>
      <c r="AX78" s="15">
        <f t="shared" si="52"/>
        <v>826.29528061224505</v>
      </c>
      <c r="AY78" s="15">
        <f t="shared" si="53"/>
        <v>794.43928881179511</v>
      </c>
      <c r="AZ78" s="15">
        <f t="shared" si="54"/>
        <v>787.02084219481071</v>
      </c>
      <c r="BA78" s="15">
        <f t="shared" si="55"/>
        <v>762.07524752475251</v>
      </c>
      <c r="BB78" s="15">
        <f t="shared" si="56"/>
        <v>0</v>
      </c>
      <c r="BC78" s="15" t="e">
        <f t="shared" si="57"/>
        <v>#NUM!</v>
      </c>
      <c r="BD78" s="15" t="e">
        <f t="shared" si="58"/>
        <v>#NUM!</v>
      </c>
      <c r="BE78" s="12" t="s">
        <v>47</v>
      </c>
      <c r="BF78" s="19" t="e">
        <f>VLOOKUP(B78,prot!A:I,9,FALSE)</f>
        <v>#N/A</v>
      </c>
      <c r="BG78" s="9" t="b">
        <f t="shared" si="59"/>
        <v>1</v>
      </c>
      <c r="BH78" s="8">
        <f t="shared" si="60"/>
        <v>0</v>
      </c>
      <c r="BI78" t="e">
        <f>ROUND(#REF!/#REF!*#REF!,0)</f>
        <v>#REF!</v>
      </c>
    </row>
    <row r="79" spans="1:61" ht="12.75" customHeight="1">
      <c r="A79" s="6">
        <v>9</v>
      </c>
      <c r="B79" s="4" t="s">
        <v>30</v>
      </c>
      <c r="C79" s="54">
        <v>1946</v>
      </c>
      <c r="D79" s="18">
        <v>527.28403714736271</v>
      </c>
      <c r="E79" s="18" t="s">
        <v>68</v>
      </c>
      <c r="F79" s="38" t="s">
        <v>68</v>
      </c>
      <c r="G79" s="38" t="s">
        <v>68</v>
      </c>
      <c r="H79" s="18" t="s">
        <v>68</v>
      </c>
      <c r="I79" s="18" t="s">
        <v>68</v>
      </c>
      <c r="J79" s="18" t="s">
        <v>68</v>
      </c>
      <c r="K79" s="18" t="s">
        <v>68</v>
      </c>
      <c r="L79" s="18">
        <v>964.30051813471516</v>
      </c>
      <c r="M79" s="18">
        <v>916.55825242718436</v>
      </c>
      <c r="N79" s="18"/>
      <c r="O79" s="18" t="s">
        <v>68</v>
      </c>
      <c r="P79" s="18" t="s">
        <v>68</v>
      </c>
      <c r="Q79" s="18">
        <v>814.73467990414247</v>
      </c>
      <c r="R79" s="18" t="s">
        <v>68</v>
      </c>
      <c r="S79" s="18" t="s">
        <v>68</v>
      </c>
      <c r="T79" s="18">
        <v>643.75823142050808</v>
      </c>
      <c r="U79" s="18">
        <v>896.19463087248334</v>
      </c>
      <c r="V79" s="18" t="s">
        <v>68</v>
      </c>
      <c r="W79" s="18" t="s">
        <v>68</v>
      </c>
      <c r="X79" s="18">
        <v>587</v>
      </c>
      <c r="Y79" s="18">
        <v>661.84903047091404</v>
      </c>
      <c r="Z79" s="18" t="s">
        <v>68</v>
      </c>
      <c r="AA79" s="18" t="s">
        <v>68</v>
      </c>
      <c r="AB79" s="18" t="s">
        <v>68</v>
      </c>
      <c r="AC79" s="18" t="s">
        <v>68</v>
      </c>
      <c r="AD79" s="18" t="s">
        <v>68</v>
      </c>
      <c r="AE79" s="18" t="s">
        <v>68</v>
      </c>
      <c r="AF79" s="18">
        <v>941</v>
      </c>
      <c r="AG79" s="18"/>
      <c r="AH79" s="18">
        <v>650.1295986622074</v>
      </c>
      <c r="AI79" s="18">
        <v>0</v>
      </c>
      <c r="AJ79" s="18">
        <v>922.36091298145527</v>
      </c>
      <c r="AK79" s="18">
        <f>SUM(D79:AJ79)</f>
        <v>8525.1698920209728</v>
      </c>
      <c r="AL79" s="28">
        <f>SUMIF(AN79:BD79,"&gt;0")</f>
        <v>8525.1698920209728</v>
      </c>
      <c r="AM79" s="21" t="str">
        <f t="shared" si="63"/>
        <v/>
      </c>
      <c r="AN79" s="15">
        <f t="shared" si="42"/>
        <v>964.30051813471516</v>
      </c>
      <c r="AO79" s="15">
        <f t="shared" si="43"/>
        <v>941</v>
      </c>
      <c r="AP79" s="15">
        <f t="shared" si="44"/>
        <v>922.36091298145527</v>
      </c>
      <c r="AQ79" s="15">
        <f t="shared" si="45"/>
        <v>916.55825242718436</v>
      </c>
      <c r="AR79" s="15">
        <f t="shared" si="46"/>
        <v>896.19463087248334</v>
      </c>
      <c r="AS79" s="15">
        <f t="shared" si="47"/>
        <v>814.73467990414247</v>
      </c>
      <c r="AT79" s="15">
        <f t="shared" si="48"/>
        <v>661.84903047091404</v>
      </c>
      <c r="AU79" s="15">
        <f t="shared" si="49"/>
        <v>650.1295986622074</v>
      </c>
      <c r="AV79" s="15">
        <f t="shared" si="50"/>
        <v>643.75823142050808</v>
      </c>
      <c r="AW79" s="15">
        <f t="shared" si="51"/>
        <v>587</v>
      </c>
      <c r="AX79" s="15">
        <f t="shared" si="52"/>
        <v>527.28403714736271</v>
      </c>
      <c r="AY79" s="15">
        <f t="shared" si="53"/>
        <v>0</v>
      </c>
      <c r="AZ79" s="15" t="e">
        <f t="shared" si="54"/>
        <v>#NUM!</v>
      </c>
      <c r="BA79" s="15" t="e">
        <f t="shared" si="55"/>
        <v>#NUM!</v>
      </c>
      <c r="BB79" s="15" t="e">
        <f t="shared" si="56"/>
        <v>#NUM!</v>
      </c>
      <c r="BC79" s="15" t="e">
        <f t="shared" si="57"/>
        <v>#NUM!</v>
      </c>
      <c r="BD79" s="15" t="e">
        <f t="shared" si="58"/>
        <v>#NUM!</v>
      </c>
      <c r="BE79" s="12" t="s">
        <v>47</v>
      </c>
      <c r="BF79" s="19" t="e">
        <f>VLOOKUP(B79,prot!A:I,9,FALSE)</f>
        <v>#N/A</v>
      </c>
      <c r="BG79" s="9" t="b">
        <f t="shared" si="59"/>
        <v>1</v>
      </c>
      <c r="BH79" s="8">
        <f t="shared" si="60"/>
        <v>0</v>
      </c>
      <c r="BI79" t="e">
        <f>ROUND(#REF!/#REF!*#REF!,0)</f>
        <v>#REF!</v>
      </c>
    </row>
    <row r="80" spans="1:61" ht="12.75" customHeight="1">
      <c r="A80" s="6">
        <v>10</v>
      </c>
      <c r="B80" s="4" t="s">
        <v>88</v>
      </c>
      <c r="C80" s="54">
        <v>1950</v>
      </c>
      <c r="D80" s="18" t="s">
        <v>68</v>
      </c>
      <c r="E80" s="18" t="s">
        <v>68</v>
      </c>
      <c r="F80" s="38" t="s">
        <v>68</v>
      </c>
      <c r="G80" s="38" t="s">
        <v>68</v>
      </c>
      <c r="H80" s="18" t="s">
        <v>68</v>
      </c>
      <c r="I80" s="18" t="s">
        <v>68</v>
      </c>
      <c r="J80" s="18" t="s">
        <v>68</v>
      </c>
      <c r="K80" s="18" t="s">
        <v>68</v>
      </c>
      <c r="L80" s="18">
        <v>755.94678811121753</v>
      </c>
      <c r="M80" s="18">
        <v>648.50237139730029</v>
      </c>
      <c r="N80" s="18"/>
      <c r="O80" s="18" t="s">
        <v>68</v>
      </c>
      <c r="P80" s="18" t="s">
        <v>68</v>
      </c>
      <c r="Q80" s="18" t="s">
        <v>68</v>
      </c>
      <c r="R80" s="18">
        <v>784.94292237442914</v>
      </c>
      <c r="S80" s="18" t="s">
        <v>68</v>
      </c>
      <c r="T80" s="18">
        <v>950.21017699115055</v>
      </c>
      <c r="U80" s="18">
        <v>768.88990825688074</v>
      </c>
      <c r="V80" s="18" t="s">
        <v>68</v>
      </c>
      <c r="W80" s="18" t="s">
        <v>68</v>
      </c>
      <c r="X80" s="18">
        <v>740.31969309462897</v>
      </c>
      <c r="Y80" s="18">
        <v>906.3918737407655</v>
      </c>
      <c r="Z80" s="18">
        <v>511.37083560895684</v>
      </c>
      <c r="AA80" s="18">
        <v>524.48437043529054</v>
      </c>
      <c r="AB80" s="18" t="s">
        <v>68</v>
      </c>
      <c r="AC80" s="18" t="s">
        <v>68</v>
      </c>
      <c r="AD80" s="18" t="s">
        <v>68</v>
      </c>
      <c r="AE80" s="18" t="s">
        <v>68</v>
      </c>
      <c r="AF80" s="18"/>
      <c r="AG80" s="18"/>
      <c r="AH80" s="18">
        <v>733.857142857143</v>
      </c>
      <c r="AI80" s="18">
        <v>0</v>
      </c>
      <c r="AJ80" s="18">
        <v>703.91731714368325</v>
      </c>
      <c r="AK80" s="18">
        <f>SUM(D80:AJ80)</f>
        <v>8028.8334000114464</v>
      </c>
      <c r="AL80" s="28">
        <f>SUMIF(AN80:BD80,"&gt;0")</f>
        <v>8028.8334000114464</v>
      </c>
      <c r="AM80" s="21" t="str">
        <f t="shared" si="63"/>
        <v/>
      </c>
      <c r="AN80" s="15">
        <f t="shared" si="42"/>
        <v>950.21017699115055</v>
      </c>
      <c r="AO80" s="15">
        <f t="shared" si="43"/>
        <v>906.3918737407655</v>
      </c>
      <c r="AP80" s="15">
        <f t="shared" si="44"/>
        <v>784.94292237442914</v>
      </c>
      <c r="AQ80" s="15">
        <f t="shared" si="45"/>
        <v>768.88990825688074</v>
      </c>
      <c r="AR80" s="15">
        <f t="shared" si="46"/>
        <v>755.94678811121753</v>
      </c>
      <c r="AS80" s="15">
        <f t="shared" si="47"/>
        <v>740.31969309462897</v>
      </c>
      <c r="AT80" s="15">
        <f t="shared" si="48"/>
        <v>733.857142857143</v>
      </c>
      <c r="AU80" s="15">
        <f t="shared" si="49"/>
        <v>703.91731714368325</v>
      </c>
      <c r="AV80" s="15">
        <f t="shared" si="50"/>
        <v>648.50237139730029</v>
      </c>
      <c r="AW80" s="15">
        <f t="shared" si="51"/>
        <v>524.48437043529054</v>
      </c>
      <c r="AX80" s="15">
        <f t="shared" si="52"/>
        <v>511.37083560895684</v>
      </c>
      <c r="AY80" s="15">
        <f t="shared" si="53"/>
        <v>0</v>
      </c>
      <c r="AZ80" s="15" t="e">
        <f t="shared" si="54"/>
        <v>#NUM!</v>
      </c>
      <c r="BA80" s="15" t="e">
        <f t="shared" si="55"/>
        <v>#NUM!</v>
      </c>
      <c r="BB80" s="15" t="e">
        <f t="shared" si="56"/>
        <v>#NUM!</v>
      </c>
      <c r="BC80" s="15" t="e">
        <f t="shared" si="57"/>
        <v>#NUM!</v>
      </c>
      <c r="BD80" s="15" t="e">
        <f t="shared" si="58"/>
        <v>#NUM!</v>
      </c>
      <c r="BE80" s="12" t="s">
        <v>47</v>
      </c>
      <c r="BF80" s="19" t="e">
        <f>VLOOKUP(B80,prot!A:I,9,FALSE)</f>
        <v>#N/A</v>
      </c>
      <c r="BG80" s="9" t="b">
        <f t="shared" si="59"/>
        <v>1</v>
      </c>
      <c r="BH80" s="8">
        <f t="shared" si="60"/>
        <v>0</v>
      </c>
    </row>
    <row r="81" spans="1:61" ht="12.75" customHeight="1">
      <c r="A81" s="6">
        <v>11</v>
      </c>
      <c r="B81" s="4" t="s">
        <v>79</v>
      </c>
      <c r="C81" s="54">
        <v>1944</v>
      </c>
      <c r="D81" s="18" t="s">
        <v>68</v>
      </c>
      <c r="E81" s="18">
        <v>1127.018251273345</v>
      </c>
      <c r="F81" s="38" t="s">
        <v>68</v>
      </c>
      <c r="G81" s="38" t="s">
        <v>68</v>
      </c>
      <c r="H81" s="18" t="s">
        <v>68</v>
      </c>
      <c r="I81" s="18" t="s">
        <v>68</v>
      </c>
      <c r="J81" s="18">
        <v>1073.1568627450981</v>
      </c>
      <c r="K81" s="18" t="s">
        <v>68</v>
      </c>
      <c r="L81" s="18">
        <v>571.9314796425025</v>
      </c>
      <c r="M81" s="18">
        <v>746.51015714833261</v>
      </c>
      <c r="N81" s="18"/>
      <c r="O81" s="18">
        <v>633.64077669902917</v>
      </c>
      <c r="P81" s="18" t="s">
        <v>68</v>
      </c>
      <c r="Q81" s="18" t="s">
        <v>68</v>
      </c>
      <c r="R81" s="18" t="s">
        <v>68</v>
      </c>
      <c r="S81" s="18" t="s">
        <v>68</v>
      </c>
      <c r="T81" s="18">
        <v>746.58117398202035</v>
      </c>
      <c r="U81" s="18">
        <v>590.92020592020594</v>
      </c>
      <c r="V81" s="18" t="s">
        <v>68</v>
      </c>
      <c r="W81" s="18" t="s">
        <v>68</v>
      </c>
      <c r="X81" s="18" t="s">
        <v>68</v>
      </c>
      <c r="Y81" s="18" t="s">
        <v>68</v>
      </c>
      <c r="Z81" s="18" t="s">
        <v>68</v>
      </c>
      <c r="AA81" s="18" t="s">
        <v>68</v>
      </c>
      <c r="AB81" s="18" t="s">
        <v>68</v>
      </c>
      <c r="AC81" s="18" t="s">
        <v>68</v>
      </c>
      <c r="AD81" s="18" t="s">
        <v>68</v>
      </c>
      <c r="AE81" s="18" t="s">
        <v>68</v>
      </c>
      <c r="AF81" s="18"/>
      <c r="AG81" s="18">
        <v>721</v>
      </c>
      <c r="AH81" s="18">
        <v>729.48840381991829</v>
      </c>
      <c r="AI81" s="18">
        <v>691</v>
      </c>
      <c r="AJ81" s="18" t="s">
        <v>68</v>
      </c>
      <c r="AK81" s="18">
        <f>SUM(D81:AJ81)</f>
        <v>7631.2473112304515</v>
      </c>
      <c r="AL81" s="28">
        <f>SUMIF(AN81:BD81,"&gt;0")</f>
        <v>7631.2473112304515</v>
      </c>
      <c r="AM81" s="21" t="str">
        <f t="shared" si="63"/>
        <v/>
      </c>
      <c r="AN81" s="15">
        <f t="shared" si="42"/>
        <v>1127.018251273345</v>
      </c>
      <c r="AO81" s="15">
        <f t="shared" si="43"/>
        <v>1073.1568627450981</v>
      </c>
      <c r="AP81" s="15">
        <f t="shared" si="44"/>
        <v>746.58117398202035</v>
      </c>
      <c r="AQ81" s="15">
        <f t="shared" si="45"/>
        <v>746.51015714833261</v>
      </c>
      <c r="AR81" s="15">
        <f t="shared" si="46"/>
        <v>729.48840381991829</v>
      </c>
      <c r="AS81" s="15">
        <f t="shared" si="47"/>
        <v>721</v>
      </c>
      <c r="AT81" s="15">
        <f t="shared" si="48"/>
        <v>691</v>
      </c>
      <c r="AU81" s="15">
        <f t="shared" si="49"/>
        <v>633.64077669902917</v>
      </c>
      <c r="AV81" s="15">
        <f t="shared" si="50"/>
        <v>590.92020592020594</v>
      </c>
      <c r="AW81" s="15">
        <f t="shared" si="51"/>
        <v>571.9314796425025</v>
      </c>
      <c r="AX81" s="15" t="e">
        <f t="shared" si="52"/>
        <v>#NUM!</v>
      </c>
      <c r="AY81" s="15" t="e">
        <f t="shared" si="53"/>
        <v>#NUM!</v>
      </c>
      <c r="AZ81" s="15" t="e">
        <f t="shared" si="54"/>
        <v>#NUM!</v>
      </c>
      <c r="BA81" s="15" t="e">
        <f t="shared" si="55"/>
        <v>#NUM!</v>
      </c>
      <c r="BB81" s="15" t="e">
        <f t="shared" si="56"/>
        <v>#NUM!</v>
      </c>
      <c r="BC81" s="15" t="e">
        <f t="shared" si="57"/>
        <v>#NUM!</v>
      </c>
      <c r="BD81" s="15" t="e">
        <f t="shared" si="58"/>
        <v>#NUM!</v>
      </c>
      <c r="BE81" s="12" t="s">
        <v>47</v>
      </c>
      <c r="BF81" s="19" t="e">
        <f>VLOOKUP(B81,prot!A:I,9,FALSE)</f>
        <v>#N/A</v>
      </c>
      <c r="BG81" s="9" t="b">
        <f t="shared" si="59"/>
        <v>1</v>
      </c>
      <c r="BH81" s="8">
        <f t="shared" si="60"/>
        <v>0</v>
      </c>
    </row>
    <row r="82" spans="1:61" ht="12.75" customHeight="1">
      <c r="A82" s="6">
        <v>12</v>
      </c>
      <c r="B82" s="4" t="s">
        <v>70</v>
      </c>
      <c r="C82" s="54">
        <v>1951</v>
      </c>
      <c r="D82" s="18">
        <v>602.31449525452967</v>
      </c>
      <c r="E82" s="18" t="s">
        <v>68</v>
      </c>
      <c r="F82" s="38" t="s">
        <v>68</v>
      </c>
      <c r="G82" s="38" t="s">
        <v>68</v>
      </c>
      <c r="H82" s="18">
        <v>556.26287676459356</v>
      </c>
      <c r="I82" s="18" t="s">
        <v>68</v>
      </c>
      <c r="J82" s="18" t="s">
        <v>68</v>
      </c>
      <c r="K82" s="18" t="s">
        <v>68</v>
      </c>
      <c r="L82" s="18" t="s">
        <v>68</v>
      </c>
      <c r="M82" s="18" t="s">
        <v>68</v>
      </c>
      <c r="N82" s="18"/>
      <c r="O82" s="18" t="s">
        <v>68</v>
      </c>
      <c r="P82" s="18" t="s">
        <v>68</v>
      </c>
      <c r="Q82" s="18" t="s">
        <v>68</v>
      </c>
      <c r="R82" s="18" t="s">
        <v>68</v>
      </c>
      <c r="S82" s="18" t="s">
        <v>68</v>
      </c>
      <c r="T82" s="18" t="s">
        <v>68</v>
      </c>
      <c r="U82" s="18" t="s">
        <v>68</v>
      </c>
      <c r="V82" s="18" t="s">
        <v>68</v>
      </c>
      <c r="W82" s="18" t="s">
        <v>68</v>
      </c>
      <c r="X82" s="18" t="s">
        <v>68</v>
      </c>
      <c r="Y82" s="18" t="s">
        <v>68</v>
      </c>
      <c r="Z82" s="18" t="s">
        <v>68</v>
      </c>
      <c r="AA82" s="18" t="s">
        <v>68</v>
      </c>
      <c r="AB82" s="18" t="s">
        <v>68</v>
      </c>
      <c r="AC82" s="18" t="s">
        <v>68</v>
      </c>
      <c r="AD82" s="18" t="s">
        <v>68</v>
      </c>
      <c r="AE82" s="18" t="s">
        <v>68</v>
      </c>
      <c r="AF82" s="18"/>
      <c r="AG82" s="18">
        <v>579</v>
      </c>
      <c r="AH82" s="18">
        <v>714.01781296387946</v>
      </c>
      <c r="AI82" s="18">
        <v>718</v>
      </c>
      <c r="AJ82" s="18">
        <v>683.92704474209188</v>
      </c>
      <c r="AK82" s="18">
        <f>SUM(D82:AJ82)</f>
        <v>3853.5222297250943</v>
      </c>
      <c r="AL82" s="28">
        <f>SUMIF(AN82:BD82,"&gt;0")</f>
        <v>3853.5222297250948</v>
      </c>
      <c r="AM82" s="21" t="str">
        <f t="shared" si="63"/>
        <v/>
      </c>
      <c r="AN82" s="15">
        <f t="shared" si="42"/>
        <v>718</v>
      </c>
      <c r="AO82" s="15">
        <f t="shared" si="43"/>
        <v>714.01781296387946</v>
      </c>
      <c r="AP82" s="15">
        <f t="shared" si="44"/>
        <v>683.92704474209188</v>
      </c>
      <c r="AQ82" s="15">
        <f t="shared" si="45"/>
        <v>602.31449525452967</v>
      </c>
      <c r="AR82" s="15">
        <f t="shared" si="46"/>
        <v>579</v>
      </c>
      <c r="AS82" s="15">
        <f t="shared" si="47"/>
        <v>556.26287676459356</v>
      </c>
      <c r="AT82" s="15" t="e">
        <f t="shared" si="48"/>
        <v>#NUM!</v>
      </c>
      <c r="AU82" s="15" t="e">
        <f t="shared" si="49"/>
        <v>#NUM!</v>
      </c>
      <c r="AV82" s="15" t="e">
        <f t="shared" si="50"/>
        <v>#NUM!</v>
      </c>
      <c r="AW82" s="15" t="e">
        <f t="shared" si="51"/>
        <v>#NUM!</v>
      </c>
      <c r="AX82" s="15" t="e">
        <f t="shared" si="52"/>
        <v>#NUM!</v>
      </c>
      <c r="AY82" s="15" t="e">
        <f t="shared" si="53"/>
        <v>#NUM!</v>
      </c>
      <c r="AZ82" s="15" t="e">
        <f t="shared" si="54"/>
        <v>#NUM!</v>
      </c>
      <c r="BA82" s="15" t="e">
        <f t="shared" si="55"/>
        <v>#NUM!</v>
      </c>
      <c r="BB82" s="15" t="e">
        <f t="shared" si="56"/>
        <v>#NUM!</v>
      </c>
      <c r="BC82" s="15" t="e">
        <f t="shared" si="57"/>
        <v>#NUM!</v>
      </c>
      <c r="BD82" s="15" t="e">
        <f t="shared" si="58"/>
        <v>#NUM!</v>
      </c>
      <c r="BE82" s="12" t="s">
        <v>47</v>
      </c>
      <c r="BF82" s="19" t="e">
        <f>VLOOKUP(B82,prot!A:I,9,FALSE)</f>
        <v>#N/A</v>
      </c>
      <c r="BG82" s="9" t="b">
        <f t="shared" si="59"/>
        <v>1</v>
      </c>
      <c r="BH82" s="8">
        <f t="shared" si="60"/>
        <v>0</v>
      </c>
    </row>
    <row r="83" spans="1:61" ht="12.75" customHeight="1">
      <c r="A83" s="6">
        <v>13</v>
      </c>
      <c r="B83" s="4" t="s">
        <v>97</v>
      </c>
      <c r="C83" s="54">
        <v>1946</v>
      </c>
      <c r="D83" s="18" t="s">
        <v>68</v>
      </c>
      <c r="E83" s="18" t="s">
        <v>68</v>
      </c>
      <c r="F83" s="38" t="s">
        <v>68</v>
      </c>
      <c r="G83" s="38" t="s">
        <v>68</v>
      </c>
      <c r="H83" s="18" t="s">
        <v>68</v>
      </c>
      <c r="I83" s="18" t="s">
        <v>68</v>
      </c>
      <c r="J83" s="18" t="s">
        <v>68</v>
      </c>
      <c r="K83" s="18" t="s">
        <v>68</v>
      </c>
      <c r="L83" s="18" t="s">
        <v>68</v>
      </c>
      <c r="M83" s="18" t="s">
        <v>68</v>
      </c>
      <c r="N83" s="18"/>
      <c r="O83" s="18" t="s">
        <v>68</v>
      </c>
      <c r="P83" s="18" t="s">
        <v>68</v>
      </c>
      <c r="Q83" s="18" t="s">
        <v>68</v>
      </c>
      <c r="R83" s="18" t="s">
        <v>68</v>
      </c>
      <c r="S83" s="18" t="s">
        <v>68</v>
      </c>
      <c r="T83" s="18" t="s">
        <v>68</v>
      </c>
      <c r="U83" s="18" t="s">
        <v>68</v>
      </c>
      <c r="V83" s="18" t="s">
        <v>68</v>
      </c>
      <c r="W83" s="18" t="s">
        <v>68</v>
      </c>
      <c r="X83" s="18">
        <v>1110</v>
      </c>
      <c r="Y83" s="18">
        <v>862.03547805171365</v>
      </c>
      <c r="Z83" s="18">
        <v>1110</v>
      </c>
      <c r="AA83" s="18" t="s">
        <v>68</v>
      </c>
      <c r="AB83" s="18" t="s">
        <v>68</v>
      </c>
      <c r="AC83" s="18" t="s">
        <v>68</v>
      </c>
      <c r="AD83" s="18" t="s">
        <v>68</v>
      </c>
      <c r="AE83" s="18" t="s">
        <v>68</v>
      </c>
      <c r="AF83" s="18"/>
      <c r="AG83" s="18"/>
      <c r="AH83" s="18" t="s">
        <v>68</v>
      </c>
      <c r="AI83" s="18">
        <v>0</v>
      </c>
      <c r="AJ83" s="18" t="s">
        <v>68</v>
      </c>
      <c r="AK83" s="18">
        <f>SUM(D83:AJ83)</f>
        <v>3082.0354780517137</v>
      </c>
      <c r="AL83" s="28">
        <f>SUMIF(AN83:BD83,"&gt;0")</f>
        <v>3082.0354780517137</v>
      </c>
      <c r="AM83" s="21" t="str">
        <f t="shared" si="63"/>
        <v/>
      </c>
      <c r="AN83" s="15">
        <f t="shared" si="42"/>
        <v>1110</v>
      </c>
      <c r="AO83" s="15">
        <f t="shared" si="43"/>
        <v>1110</v>
      </c>
      <c r="AP83" s="15">
        <f t="shared" si="44"/>
        <v>862.03547805171365</v>
      </c>
      <c r="AQ83" s="15">
        <f t="shared" si="45"/>
        <v>0</v>
      </c>
      <c r="AR83" s="15" t="e">
        <f t="shared" si="46"/>
        <v>#NUM!</v>
      </c>
      <c r="AS83" s="15" t="e">
        <f t="shared" si="47"/>
        <v>#NUM!</v>
      </c>
      <c r="AT83" s="15" t="e">
        <f t="shared" si="48"/>
        <v>#NUM!</v>
      </c>
      <c r="AU83" s="15" t="e">
        <f t="shared" si="49"/>
        <v>#NUM!</v>
      </c>
      <c r="AV83" s="15" t="e">
        <f t="shared" si="50"/>
        <v>#NUM!</v>
      </c>
      <c r="AW83" s="15" t="e">
        <f t="shared" si="51"/>
        <v>#NUM!</v>
      </c>
      <c r="AX83" s="15" t="e">
        <f t="shared" si="52"/>
        <v>#NUM!</v>
      </c>
      <c r="AY83" s="15" t="e">
        <f t="shared" si="53"/>
        <v>#NUM!</v>
      </c>
      <c r="AZ83" s="15" t="e">
        <f t="shared" si="54"/>
        <v>#NUM!</v>
      </c>
      <c r="BA83" s="15" t="e">
        <f t="shared" si="55"/>
        <v>#NUM!</v>
      </c>
      <c r="BB83" s="15" t="e">
        <f t="shared" si="56"/>
        <v>#NUM!</v>
      </c>
      <c r="BC83" s="15" t="e">
        <f t="shared" si="57"/>
        <v>#NUM!</v>
      </c>
      <c r="BD83" s="15" t="e">
        <f t="shared" si="58"/>
        <v>#NUM!</v>
      </c>
      <c r="BE83" s="12" t="s">
        <v>47</v>
      </c>
      <c r="BF83" s="19" t="e">
        <f>VLOOKUP(B83,prot!A:I,9,FALSE)</f>
        <v>#N/A</v>
      </c>
      <c r="BG83" s="9" t="b">
        <f t="shared" si="59"/>
        <v>1</v>
      </c>
      <c r="BH83" s="8">
        <f t="shared" si="60"/>
        <v>0</v>
      </c>
    </row>
    <row r="84" spans="1:61" ht="12.75" customHeight="1">
      <c r="A84" s="6">
        <v>14</v>
      </c>
      <c r="B84" s="1" t="s">
        <v>176</v>
      </c>
      <c r="C84" s="55">
        <v>1952</v>
      </c>
      <c r="D84" s="18" t="s">
        <v>68</v>
      </c>
      <c r="E84" s="18" t="s">
        <v>68</v>
      </c>
      <c r="F84" s="4" t="s">
        <v>68</v>
      </c>
      <c r="G84" s="38" t="s">
        <v>68</v>
      </c>
      <c r="H84" s="18" t="s">
        <v>68</v>
      </c>
      <c r="I84" s="18" t="s">
        <v>68</v>
      </c>
      <c r="J84" s="18" t="s">
        <v>68</v>
      </c>
      <c r="K84" s="18" t="s">
        <v>68</v>
      </c>
      <c r="L84" s="18" t="s">
        <v>68</v>
      </c>
      <c r="M84" s="18" t="s">
        <v>68</v>
      </c>
      <c r="N84" s="18"/>
      <c r="O84" s="18" t="s">
        <v>68</v>
      </c>
      <c r="P84" s="18" t="s">
        <v>68</v>
      </c>
      <c r="Q84" s="18" t="s">
        <v>68</v>
      </c>
      <c r="R84" s="18" t="s">
        <v>68</v>
      </c>
      <c r="S84" s="18" t="s">
        <v>68</v>
      </c>
      <c r="T84" s="18" t="s">
        <v>68</v>
      </c>
      <c r="U84" s="18" t="s">
        <v>68</v>
      </c>
      <c r="V84" s="18" t="s">
        <v>68</v>
      </c>
      <c r="W84" s="18" t="s">
        <v>68</v>
      </c>
      <c r="X84" s="18" t="s">
        <v>68</v>
      </c>
      <c r="Y84" s="18" t="s">
        <v>68</v>
      </c>
      <c r="Z84" s="18" t="s">
        <v>68</v>
      </c>
      <c r="AA84" s="18">
        <v>565.79169370538602</v>
      </c>
      <c r="AB84" s="18" t="s">
        <v>68</v>
      </c>
      <c r="AC84" s="18" t="s">
        <v>68</v>
      </c>
      <c r="AD84" s="18">
        <v>582.16605871113416</v>
      </c>
      <c r="AE84" s="18" t="s">
        <v>68</v>
      </c>
      <c r="AF84" s="18"/>
      <c r="AG84" s="18">
        <v>893</v>
      </c>
      <c r="AH84" s="18">
        <v>609.78344768439104</v>
      </c>
      <c r="AI84" s="18">
        <v>0</v>
      </c>
      <c r="AJ84" s="18" t="s">
        <v>68</v>
      </c>
      <c r="AK84" s="18">
        <f>SUM(D84:AJ84)</f>
        <v>2650.7412001009111</v>
      </c>
      <c r="AL84" s="28">
        <f>SUMIF(AN84:BD84,"&gt;0")</f>
        <v>2650.7412001009111</v>
      </c>
      <c r="AM84" s="21" t="str">
        <f t="shared" si="63"/>
        <v/>
      </c>
      <c r="AN84" s="15">
        <f t="shared" si="42"/>
        <v>893</v>
      </c>
      <c r="AO84" s="15">
        <f t="shared" si="43"/>
        <v>609.78344768439104</v>
      </c>
      <c r="AP84" s="15">
        <f t="shared" si="44"/>
        <v>582.16605871113416</v>
      </c>
      <c r="AQ84" s="15">
        <f t="shared" si="45"/>
        <v>565.79169370538602</v>
      </c>
      <c r="AR84" s="15">
        <f t="shared" si="46"/>
        <v>0</v>
      </c>
      <c r="AS84" s="15" t="e">
        <f t="shared" si="47"/>
        <v>#NUM!</v>
      </c>
      <c r="AT84" s="15" t="e">
        <f t="shared" si="48"/>
        <v>#NUM!</v>
      </c>
      <c r="AU84" s="15" t="e">
        <f t="shared" si="49"/>
        <v>#NUM!</v>
      </c>
      <c r="AV84" s="15" t="e">
        <f t="shared" si="50"/>
        <v>#NUM!</v>
      </c>
      <c r="AW84" s="15" t="e">
        <f t="shared" si="51"/>
        <v>#NUM!</v>
      </c>
      <c r="AX84" s="15" t="e">
        <f t="shared" si="52"/>
        <v>#NUM!</v>
      </c>
      <c r="AY84" s="15" t="e">
        <f t="shared" si="53"/>
        <v>#NUM!</v>
      </c>
      <c r="AZ84" s="15" t="e">
        <f t="shared" si="54"/>
        <v>#NUM!</v>
      </c>
      <c r="BA84" s="15" t="e">
        <f t="shared" si="55"/>
        <v>#NUM!</v>
      </c>
      <c r="BB84" s="15" t="e">
        <f t="shared" si="56"/>
        <v>#NUM!</v>
      </c>
      <c r="BC84" s="15" t="e">
        <f t="shared" si="57"/>
        <v>#NUM!</v>
      </c>
      <c r="BD84" s="15" t="e">
        <f t="shared" si="58"/>
        <v>#NUM!</v>
      </c>
      <c r="BE84" s="12" t="s">
        <v>47</v>
      </c>
      <c r="BF84" s="19" t="e">
        <f>VLOOKUP(B84,prot!A:I,9,FALSE)</f>
        <v>#N/A</v>
      </c>
      <c r="BG84" s="9" t="b">
        <f t="shared" si="59"/>
        <v>1</v>
      </c>
      <c r="BH84" s="8">
        <f t="shared" si="60"/>
        <v>0</v>
      </c>
    </row>
    <row r="85" spans="1:61">
      <c r="A85" s="6">
        <v>15</v>
      </c>
      <c r="B85" s="4" t="s">
        <v>34</v>
      </c>
      <c r="C85" s="54">
        <v>1938</v>
      </c>
      <c r="D85" s="18" t="s">
        <v>68</v>
      </c>
      <c r="E85" s="18" t="s">
        <v>68</v>
      </c>
      <c r="F85" s="38" t="s">
        <v>68</v>
      </c>
      <c r="G85" s="38" t="s">
        <v>68</v>
      </c>
      <c r="H85" s="18" t="s">
        <v>68</v>
      </c>
      <c r="I85" s="18" t="s">
        <v>68</v>
      </c>
      <c r="J85" s="18" t="s">
        <v>68</v>
      </c>
      <c r="K85" s="18" t="s">
        <v>68</v>
      </c>
      <c r="L85" s="18">
        <v>345.11743385284529</v>
      </c>
      <c r="M85" s="18">
        <v>401.77091521617075</v>
      </c>
      <c r="N85" s="18"/>
      <c r="O85" s="18">
        <v>411.05142857142863</v>
      </c>
      <c r="P85" s="18" t="s">
        <v>68</v>
      </c>
      <c r="Q85" s="18" t="s">
        <v>68</v>
      </c>
      <c r="R85" s="18" t="s">
        <v>68</v>
      </c>
      <c r="S85" s="18">
        <v>506.24641833810881</v>
      </c>
      <c r="T85" s="18" t="s">
        <v>68</v>
      </c>
      <c r="U85" s="18">
        <v>386.50356415478609</v>
      </c>
      <c r="V85" s="18" t="s">
        <v>68</v>
      </c>
      <c r="W85" s="18" t="s">
        <v>68</v>
      </c>
      <c r="X85" s="18" t="s">
        <v>68</v>
      </c>
      <c r="Y85" s="18" t="s">
        <v>68</v>
      </c>
      <c r="Z85" s="18" t="s">
        <v>68</v>
      </c>
      <c r="AA85" s="18" t="s">
        <v>68</v>
      </c>
      <c r="AB85" s="18" t="s">
        <v>68</v>
      </c>
      <c r="AC85" s="18">
        <v>412.50255362614911</v>
      </c>
      <c r="AD85" s="18" t="s">
        <v>68</v>
      </c>
      <c r="AE85" s="18" t="s">
        <v>68</v>
      </c>
      <c r="AF85" s="18"/>
      <c r="AG85" s="18"/>
      <c r="AH85" s="18" t="s">
        <v>68</v>
      </c>
      <c r="AI85" s="18">
        <v>0</v>
      </c>
      <c r="AJ85" s="18" t="s">
        <v>68</v>
      </c>
      <c r="AK85" s="18">
        <f>SUM(D85:AJ85)</f>
        <v>2463.1923137594886</v>
      </c>
      <c r="AL85" s="28">
        <f>SUMIF(AN85:BD85,"&gt;0")</f>
        <v>2463.1923137594886</v>
      </c>
      <c r="AM85" s="21" t="str">
        <f t="shared" si="63"/>
        <v/>
      </c>
      <c r="AN85" s="15">
        <f t="shared" si="42"/>
        <v>506.24641833810881</v>
      </c>
      <c r="AO85" s="15">
        <f t="shared" si="43"/>
        <v>412.50255362614911</v>
      </c>
      <c r="AP85" s="15">
        <f t="shared" si="44"/>
        <v>411.05142857142863</v>
      </c>
      <c r="AQ85" s="15">
        <f t="shared" si="45"/>
        <v>401.77091521617075</v>
      </c>
      <c r="AR85" s="15">
        <f t="shared" si="46"/>
        <v>386.50356415478609</v>
      </c>
      <c r="AS85" s="15">
        <f t="shared" si="47"/>
        <v>345.11743385284529</v>
      </c>
      <c r="AT85" s="15">
        <f t="shared" si="48"/>
        <v>0</v>
      </c>
      <c r="AU85" s="15" t="e">
        <f t="shared" si="49"/>
        <v>#NUM!</v>
      </c>
      <c r="AV85" s="15" t="e">
        <f t="shared" si="50"/>
        <v>#NUM!</v>
      </c>
      <c r="AW85" s="15" t="e">
        <f t="shared" si="51"/>
        <v>#NUM!</v>
      </c>
      <c r="AX85" s="15" t="e">
        <f t="shared" si="52"/>
        <v>#NUM!</v>
      </c>
      <c r="AY85" s="15" t="e">
        <f t="shared" si="53"/>
        <v>#NUM!</v>
      </c>
      <c r="AZ85" s="15" t="e">
        <f t="shared" si="54"/>
        <v>#NUM!</v>
      </c>
      <c r="BA85" s="15" t="e">
        <f t="shared" si="55"/>
        <v>#NUM!</v>
      </c>
      <c r="BB85" s="15" t="e">
        <f t="shared" si="56"/>
        <v>#NUM!</v>
      </c>
      <c r="BC85" s="15" t="e">
        <f t="shared" si="57"/>
        <v>#NUM!</v>
      </c>
      <c r="BD85" s="15" t="e">
        <f t="shared" si="58"/>
        <v>#NUM!</v>
      </c>
      <c r="BE85" s="12" t="s">
        <v>47</v>
      </c>
      <c r="BF85" s="19" t="e">
        <f>VLOOKUP(B85,prot!A:I,9,FALSE)</f>
        <v>#N/A</v>
      </c>
      <c r="BG85" s="9" t="b">
        <f t="shared" si="59"/>
        <v>1</v>
      </c>
      <c r="BH85" s="8">
        <f t="shared" si="60"/>
        <v>0</v>
      </c>
    </row>
    <row r="86" spans="1:61" ht="12.75" customHeight="1">
      <c r="A86" s="6">
        <v>16</v>
      </c>
      <c r="B86" s="4" t="s">
        <v>38</v>
      </c>
      <c r="C86" s="54">
        <v>1945</v>
      </c>
      <c r="D86" s="18" t="s">
        <v>68</v>
      </c>
      <c r="E86" s="18" t="s">
        <v>68</v>
      </c>
      <c r="F86" s="38" t="s">
        <v>68</v>
      </c>
      <c r="G86" s="38" t="s">
        <v>68</v>
      </c>
      <c r="H86" s="18" t="s">
        <v>68</v>
      </c>
      <c r="I86" s="18" t="s">
        <v>68</v>
      </c>
      <c r="J86" s="18" t="s">
        <v>68</v>
      </c>
      <c r="K86" s="18" t="s">
        <v>68</v>
      </c>
      <c r="L86" s="18" t="s">
        <v>68</v>
      </c>
      <c r="M86" s="18" t="s">
        <v>68</v>
      </c>
      <c r="N86" s="18"/>
      <c r="O86" s="18" t="s">
        <v>68</v>
      </c>
      <c r="P86" s="18" t="s">
        <v>68</v>
      </c>
      <c r="Q86" s="18" t="s">
        <v>68</v>
      </c>
      <c r="R86" s="18" t="s">
        <v>68</v>
      </c>
      <c r="S86" s="18" t="s">
        <v>68</v>
      </c>
      <c r="T86" s="18" t="s">
        <v>68</v>
      </c>
      <c r="U86" s="18" t="s">
        <v>68</v>
      </c>
      <c r="V86" s="18" t="s">
        <v>68</v>
      </c>
      <c r="W86" s="18" t="s">
        <v>68</v>
      </c>
      <c r="X86" s="18" t="s">
        <v>68</v>
      </c>
      <c r="Y86" s="18" t="s">
        <v>68</v>
      </c>
      <c r="Z86" s="18" t="s">
        <v>68</v>
      </c>
      <c r="AA86" s="18" t="s">
        <v>68</v>
      </c>
      <c r="AB86" s="18" t="s">
        <v>68</v>
      </c>
      <c r="AC86" s="18">
        <v>873.64341085271326</v>
      </c>
      <c r="AD86" s="18" t="s">
        <v>68</v>
      </c>
      <c r="AE86" s="18" t="s">
        <v>68</v>
      </c>
      <c r="AF86" s="18">
        <v>822</v>
      </c>
      <c r="AG86" s="18"/>
      <c r="AH86" s="18">
        <v>547.85808466342826</v>
      </c>
      <c r="AI86" s="18">
        <v>0</v>
      </c>
      <c r="AJ86" s="18" t="s">
        <v>68</v>
      </c>
      <c r="AK86" s="18">
        <f>SUM(D86:AJ86)</f>
        <v>2243.5014955161414</v>
      </c>
      <c r="AL86" s="28">
        <f>SUMIF(AN86:BD86,"&gt;0")</f>
        <v>2243.5014955161414</v>
      </c>
      <c r="AM86" s="21" t="str">
        <f t="shared" si="63"/>
        <v/>
      </c>
      <c r="AN86" s="15">
        <f t="shared" si="42"/>
        <v>873.64341085271326</v>
      </c>
      <c r="AO86" s="15">
        <f t="shared" si="43"/>
        <v>822</v>
      </c>
      <c r="AP86" s="15">
        <f t="shared" si="44"/>
        <v>547.85808466342826</v>
      </c>
      <c r="AQ86" s="15">
        <f t="shared" si="45"/>
        <v>0</v>
      </c>
      <c r="AR86" s="15" t="e">
        <f t="shared" si="46"/>
        <v>#NUM!</v>
      </c>
      <c r="AS86" s="15" t="e">
        <f t="shared" si="47"/>
        <v>#NUM!</v>
      </c>
      <c r="AT86" s="15" t="e">
        <f t="shared" si="48"/>
        <v>#NUM!</v>
      </c>
      <c r="AU86" s="15" t="e">
        <f t="shared" si="49"/>
        <v>#NUM!</v>
      </c>
      <c r="AV86" s="15" t="e">
        <f t="shared" si="50"/>
        <v>#NUM!</v>
      </c>
      <c r="AW86" s="15" t="e">
        <f t="shared" si="51"/>
        <v>#NUM!</v>
      </c>
      <c r="AX86" s="15" t="e">
        <f t="shared" si="52"/>
        <v>#NUM!</v>
      </c>
      <c r="AY86" s="15" t="e">
        <f t="shared" si="53"/>
        <v>#NUM!</v>
      </c>
      <c r="AZ86" s="15" t="e">
        <f t="shared" si="54"/>
        <v>#NUM!</v>
      </c>
      <c r="BA86" s="15" t="e">
        <f t="shared" si="55"/>
        <v>#NUM!</v>
      </c>
      <c r="BB86" s="15" t="e">
        <f t="shared" si="56"/>
        <v>#NUM!</v>
      </c>
      <c r="BC86" s="15" t="e">
        <f t="shared" si="57"/>
        <v>#NUM!</v>
      </c>
      <c r="BD86" s="15" t="e">
        <f t="shared" si="58"/>
        <v>#NUM!</v>
      </c>
      <c r="BE86" s="12" t="s">
        <v>47</v>
      </c>
      <c r="BF86" s="19" t="e">
        <f>VLOOKUP(B86,prot!A:I,9,FALSE)</f>
        <v>#N/A</v>
      </c>
      <c r="BG86" s="9" t="b">
        <f t="shared" si="59"/>
        <v>1</v>
      </c>
      <c r="BH86" s="8">
        <f t="shared" si="60"/>
        <v>0</v>
      </c>
      <c r="BI86" t="e">
        <f>ROUND(#REF!/#REF!*#REF!,0)</f>
        <v>#REF!</v>
      </c>
    </row>
    <row r="87" spans="1:61" ht="12.75" customHeight="1">
      <c r="A87" s="6">
        <v>17</v>
      </c>
      <c r="B87" s="4" t="s">
        <v>174</v>
      </c>
      <c r="C87" s="54">
        <v>1937</v>
      </c>
      <c r="D87" s="18" t="s">
        <v>68</v>
      </c>
      <c r="E87" s="18" t="s">
        <v>68</v>
      </c>
      <c r="F87" s="38" t="s">
        <v>68</v>
      </c>
      <c r="G87" s="38" t="s">
        <v>68</v>
      </c>
      <c r="H87" s="18" t="s">
        <v>68</v>
      </c>
      <c r="I87" s="18" t="s">
        <v>68</v>
      </c>
      <c r="J87" s="18" t="s">
        <v>68</v>
      </c>
      <c r="K87" s="18" t="s">
        <v>68</v>
      </c>
      <c r="L87" s="18" t="s">
        <v>68</v>
      </c>
      <c r="M87" s="18" t="s">
        <v>68</v>
      </c>
      <c r="N87" s="18"/>
      <c r="O87" s="18" t="s">
        <v>68</v>
      </c>
      <c r="P87" s="18" t="s">
        <v>68</v>
      </c>
      <c r="Q87" s="18" t="s">
        <v>68</v>
      </c>
      <c r="R87" s="18" t="s">
        <v>68</v>
      </c>
      <c r="S87" s="18" t="s">
        <v>68</v>
      </c>
      <c r="T87" s="18" t="s">
        <v>68</v>
      </c>
      <c r="U87" s="18" t="s">
        <v>68</v>
      </c>
      <c r="V87" s="18" t="s">
        <v>68</v>
      </c>
      <c r="W87" s="18" t="s">
        <v>68</v>
      </c>
      <c r="X87" s="18" t="s">
        <v>68</v>
      </c>
      <c r="Y87" s="18" t="s">
        <v>68</v>
      </c>
      <c r="Z87" s="18" t="s">
        <v>68</v>
      </c>
      <c r="AA87" s="18" t="s">
        <v>68</v>
      </c>
      <c r="AB87" s="18" t="s">
        <v>68</v>
      </c>
      <c r="AC87" s="18">
        <v>824.09213557091141</v>
      </c>
      <c r="AD87" s="18">
        <v>750.57475196715711</v>
      </c>
      <c r="AE87" s="18" t="s">
        <v>68</v>
      </c>
      <c r="AF87" s="18" t="s">
        <v>68</v>
      </c>
      <c r="AG87" s="18"/>
      <c r="AH87" s="18" t="s">
        <v>68</v>
      </c>
      <c r="AI87" s="18">
        <v>0</v>
      </c>
      <c r="AJ87" s="18" t="s">
        <v>68</v>
      </c>
      <c r="AK87" s="18">
        <f>SUM(D87:AJ87)</f>
        <v>1574.6668875380685</v>
      </c>
      <c r="AL87" s="28">
        <f>SUMIF(AN87:BD87,"&gt;0")</f>
        <v>1574.6668875380685</v>
      </c>
      <c r="AM87" s="21" t="str">
        <f t="shared" si="63"/>
        <v/>
      </c>
      <c r="AN87" s="15">
        <f t="shared" si="42"/>
        <v>824.09213557091141</v>
      </c>
      <c r="AO87" s="15">
        <f t="shared" si="43"/>
        <v>750.57475196715711</v>
      </c>
      <c r="AP87" s="15">
        <f t="shared" si="44"/>
        <v>0</v>
      </c>
      <c r="AQ87" s="15" t="e">
        <f t="shared" si="45"/>
        <v>#NUM!</v>
      </c>
      <c r="AR87" s="15" t="e">
        <f t="shared" si="46"/>
        <v>#NUM!</v>
      </c>
      <c r="AS87" s="15" t="e">
        <f t="shared" si="47"/>
        <v>#NUM!</v>
      </c>
      <c r="AT87" s="15" t="e">
        <f t="shared" si="48"/>
        <v>#NUM!</v>
      </c>
      <c r="AU87" s="15" t="e">
        <f t="shared" si="49"/>
        <v>#NUM!</v>
      </c>
      <c r="AV87" s="15" t="e">
        <f t="shared" si="50"/>
        <v>#NUM!</v>
      </c>
      <c r="AW87" s="15" t="e">
        <f t="shared" si="51"/>
        <v>#NUM!</v>
      </c>
      <c r="AX87" s="15" t="e">
        <f t="shared" si="52"/>
        <v>#NUM!</v>
      </c>
      <c r="AY87" s="15" t="e">
        <f t="shared" si="53"/>
        <v>#NUM!</v>
      </c>
      <c r="AZ87" s="15" t="e">
        <f t="shared" si="54"/>
        <v>#NUM!</v>
      </c>
      <c r="BA87" s="15" t="e">
        <f t="shared" si="55"/>
        <v>#NUM!</v>
      </c>
      <c r="BB87" s="15" t="e">
        <f t="shared" si="56"/>
        <v>#NUM!</v>
      </c>
      <c r="BC87" s="15" t="e">
        <f t="shared" si="57"/>
        <v>#NUM!</v>
      </c>
      <c r="BD87" s="15" t="e">
        <f t="shared" si="58"/>
        <v>#NUM!</v>
      </c>
      <c r="BE87" s="12" t="s">
        <v>47</v>
      </c>
      <c r="BF87" s="19" t="e">
        <f>VLOOKUP(B87,prot!A:I,9,FALSE)</f>
        <v>#N/A</v>
      </c>
      <c r="BG87" s="9" t="b">
        <f t="shared" si="59"/>
        <v>1</v>
      </c>
      <c r="BH87" s="8">
        <f t="shared" si="60"/>
        <v>0</v>
      </c>
    </row>
    <row r="88" spans="1:61" ht="12.75" customHeight="1">
      <c r="A88" s="6">
        <v>18</v>
      </c>
      <c r="B88" s="4" t="s">
        <v>69</v>
      </c>
      <c r="C88" s="56">
        <v>1938</v>
      </c>
      <c r="D88" s="18" t="s">
        <v>68</v>
      </c>
      <c r="E88" s="18" t="s">
        <v>68</v>
      </c>
      <c r="F88" s="38" t="s">
        <v>68</v>
      </c>
      <c r="G88" s="38" t="s">
        <v>68</v>
      </c>
      <c r="H88" s="18" t="s">
        <v>68</v>
      </c>
      <c r="I88" s="18" t="s">
        <v>68</v>
      </c>
      <c r="J88" s="18" t="s">
        <v>68</v>
      </c>
      <c r="K88" s="18" t="s">
        <v>68</v>
      </c>
      <c r="L88" s="18" t="s">
        <v>68</v>
      </c>
      <c r="M88" s="18" t="s">
        <v>68</v>
      </c>
      <c r="N88" s="18"/>
      <c r="O88" s="18">
        <v>625.68855218855219</v>
      </c>
      <c r="P88" s="18" t="s">
        <v>68</v>
      </c>
      <c r="Q88" s="18" t="s">
        <v>68</v>
      </c>
      <c r="R88" s="18" t="s">
        <v>68</v>
      </c>
      <c r="S88" s="18" t="s">
        <v>68</v>
      </c>
      <c r="T88" s="18" t="s">
        <v>68</v>
      </c>
      <c r="U88" s="18" t="s">
        <v>68</v>
      </c>
      <c r="V88" s="18" t="s">
        <v>68</v>
      </c>
      <c r="W88" s="18" t="s">
        <v>68</v>
      </c>
      <c r="X88" s="18" t="s">
        <v>68</v>
      </c>
      <c r="Y88" s="18" t="s">
        <v>68</v>
      </c>
      <c r="Z88" s="18" t="s">
        <v>68</v>
      </c>
      <c r="AA88" s="18">
        <v>468.47796024200517</v>
      </c>
      <c r="AB88" s="18" t="s">
        <v>68</v>
      </c>
      <c r="AC88" s="18" t="s">
        <v>68</v>
      </c>
      <c r="AD88" s="18" t="s">
        <v>68</v>
      </c>
      <c r="AE88" s="18" t="s">
        <v>68</v>
      </c>
      <c r="AF88" s="18" t="s">
        <v>68</v>
      </c>
      <c r="AG88" s="18"/>
      <c r="AH88" s="18" t="s">
        <v>68</v>
      </c>
      <c r="AI88" s="18">
        <v>0</v>
      </c>
      <c r="AJ88" s="18" t="s">
        <v>68</v>
      </c>
      <c r="AK88" s="18">
        <f>SUM(D88:AJ88)</f>
        <v>1094.1665124305573</v>
      </c>
      <c r="AL88" s="28">
        <f>SUMIF(AN88:BD88,"&gt;0")</f>
        <v>1094.1665124305573</v>
      </c>
      <c r="AM88" s="21" t="str">
        <f t="shared" si="63"/>
        <v/>
      </c>
      <c r="AN88" s="15">
        <f t="shared" si="42"/>
        <v>625.68855218855219</v>
      </c>
      <c r="AO88" s="15">
        <f t="shared" si="43"/>
        <v>468.47796024200517</v>
      </c>
      <c r="AP88" s="15">
        <f t="shared" si="44"/>
        <v>0</v>
      </c>
      <c r="AQ88" s="15" t="e">
        <f t="shared" si="45"/>
        <v>#NUM!</v>
      </c>
      <c r="AR88" s="15" t="e">
        <f t="shared" si="46"/>
        <v>#NUM!</v>
      </c>
      <c r="AS88" s="15" t="e">
        <f t="shared" si="47"/>
        <v>#NUM!</v>
      </c>
      <c r="AT88" s="15" t="e">
        <f t="shared" si="48"/>
        <v>#NUM!</v>
      </c>
      <c r="AU88" s="15" t="e">
        <f t="shared" si="49"/>
        <v>#NUM!</v>
      </c>
      <c r="AV88" s="15" t="e">
        <f t="shared" si="50"/>
        <v>#NUM!</v>
      </c>
      <c r="AW88" s="15" t="e">
        <f t="shared" si="51"/>
        <v>#NUM!</v>
      </c>
      <c r="AX88" s="15" t="e">
        <f t="shared" si="52"/>
        <v>#NUM!</v>
      </c>
      <c r="AY88" s="15" t="e">
        <f t="shared" si="53"/>
        <v>#NUM!</v>
      </c>
      <c r="AZ88" s="15" t="e">
        <f t="shared" si="54"/>
        <v>#NUM!</v>
      </c>
      <c r="BA88" s="15" t="e">
        <f t="shared" si="55"/>
        <v>#NUM!</v>
      </c>
      <c r="BB88" s="15" t="e">
        <f t="shared" si="56"/>
        <v>#NUM!</v>
      </c>
      <c r="BC88" s="15" t="e">
        <f t="shared" si="57"/>
        <v>#NUM!</v>
      </c>
      <c r="BD88" s="15" t="e">
        <f t="shared" si="58"/>
        <v>#NUM!</v>
      </c>
      <c r="BE88" s="12" t="s">
        <v>47</v>
      </c>
      <c r="BF88" s="19" t="e">
        <f>VLOOKUP(B88,prot!A:I,9,FALSE)</f>
        <v>#N/A</v>
      </c>
      <c r="BG88" s="9" t="b">
        <f t="shared" si="59"/>
        <v>1</v>
      </c>
      <c r="BH88" s="8">
        <f t="shared" si="60"/>
        <v>0</v>
      </c>
    </row>
    <row r="89" spans="1:61" ht="12.75" customHeight="1">
      <c r="A89" s="6">
        <v>19</v>
      </c>
      <c r="B89" s="4" t="s">
        <v>161</v>
      </c>
      <c r="C89" s="56">
        <v>1953</v>
      </c>
      <c r="D89" s="18" t="s">
        <v>68</v>
      </c>
      <c r="E89" s="18" t="s">
        <v>68</v>
      </c>
      <c r="F89" s="38" t="s">
        <v>68</v>
      </c>
      <c r="G89" s="38" t="s">
        <v>68</v>
      </c>
      <c r="H89" s="18" t="s">
        <v>68</v>
      </c>
      <c r="I89" s="18" t="s">
        <v>68</v>
      </c>
      <c r="J89" s="18" t="s">
        <v>68</v>
      </c>
      <c r="K89" s="18" t="s">
        <v>68</v>
      </c>
      <c r="L89" s="18" t="s">
        <v>68</v>
      </c>
      <c r="M89" s="18" t="s">
        <v>68</v>
      </c>
      <c r="N89" s="18"/>
      <c r="O89" s="18" t="s">
        <v>68</v>
      </c>
      <c r="P89" s="18" t="s">
        <v>68</v>
      </c>
      <c r="Q89" s="18" t="s">
        <v>68</v>
      </c>
      <c r="R89" s="18" t="s">
        <v>68</v>
      </c>
      <c r="S89" s="18">
        <v>512.82051282051282</v>
      </c>
      <c r="T89" s="18" t="s">
        <v>68</v>
      </c>
      <c r="U89" s="18">
        <v>545.82577132486392</v>
      </c>
      <c r="V89" s="18" t="s">
        <v>68</v>
      </c>
      <c r="W89" s="18" t="s">
        <v>68</v>
      </c>
      <c r="X89" s="18" t="s">
        <v>68</v>
      </c>
      <c r="Y89" s="18" t="s">
        <v>68</v>
      </c>
      <c r="Z89" s="18" t="s">
        <v>68</v>
      </c>
      <c r="AA89" s="18" t="s">
        <v>68</v>
      </c>
      <c r="AB89" s="18" t="s">
        <v>68</v>
      </c>
      <c r="AC89" s="18" t="s">
        <v>68</v>
      </c>
      <c r="AD89" s="18" t="s">
        <v>68</v>
      </c>
      <c r="AE89" s="18" t="s">
        <v>68</v>
      </c>
      <c r="AF89" s="18" t="s">
        <v>68</v>
      </c>
      <c r="AG89" s="18"/>
      <c r="AH89" s="18" t="s">
        <v>68</v>
      </c>
      <c r="AI89" s="18">
        <v>0</v>
      </c>
      <c r="AJ89" s="18" t="s">
        <v>68</v>
      </c>
      <c r="AK89" s="18">
        <f>SUM(D89:AJ89)</f>
        <v>1058.6462841453767</v>
      </c>
      <c r="AL89" s="28">
        <f>SUMIF(AN89:BD89,"&gt;0")</f>
        <v>1058.6462841453767</v>
      </c>
      <c r="AM89" s="21" t="str">
        <f t="shared" si="63"/>
        <v/>
      </c>
      <c r="AN89" s="15">
        <f t="shared" si="42"/>
        <v>545.82577132486392</v>
      </c>
      <c r="AO89" s="15">
        <f t="shared" si="43"/>
        <v>512.82051282051282</v>
      </c>
      <c r="AP89" s="15">
        <f t="shared" si="44"/>
        <v>0</v>
      </c>
      <c r="AQ89" s="15" t="e">
        <f t="shared" si="45"/>
        <v>#NUM!</v>
      </c>
      <c r="AR89" s="15" t="e">
        <f t="shared" si="46"/>
        <v>#NUM!</v>
      </c>
      <c r="AS89" s="15" t="e">
        <f t="shared" si="47"/>
        <v>#NUM!</v>
      </c>
      <c r="AT89" s="15" t="e">
        <f t="shared" si="48"/>
        <v>#NUM!</v>
      </c>
      <c r="AU89" s="15" t="e">
        <f t="shared" si="49"/>
        <v>#NUM!</v>
      </c>
      <c r="AV89" s="15" t="e">
        <f t="shared" si="50"/>
        <v>#NUM!</v>
      </c>
      <c r="AW89" s="15" t="e">
        <f t="shared" si="51"/>
        <v>#NUM!</v>
      </c>
      <c r="AX89" s="15" t="e">
        <f t="shared" si="52"/>
        <v>#NUM!</v>
      </c>
      <c r="AY89" s="15" t="e">
        <f t="shared" si="53"/>
        <v>#NUM!</v>
      </c>
      <c r="AZ89" s="15" t="e">
        <f t="shared" si="54"/>
        <v>#NUM!</v>
      </c>
      <c r="BA89" s="15" t="e">
        <f t="shared" si="55"/>
        <v>#NUM!</v>
      </c>
      <c r="BB89" s="15" t="e">
        <f t="shared" si="56"/>
        <v>#NUM!</v>
      </c>
      <c r="BC89" s="15" t="e">
        <f t="shared" si="57"/>
        <v>#NUM!</v>
      </c>
      <c r="BD89" s="15" t="e">
        <f t="shared" si="58"/>
        <v>#NUM!</v>
      </c>
      <c r="BE89" s="12" t="s">
        <v>47</v>
      </c>
      <c r="BF89" s="19" t="e">
        <f>VLOOKUP(B89,prot!A:I,9,FALSE)</f>
        <v>#N/A</v>
      </c>
      <c r="BG89" s="9" t="b">
        <f t="shared" si="59"/>
        <v>1</v>
      </c>
      <c r="BH89" s="8">
        <f t="shared" si="60"/>
        <v>0</v>
      </c>
    </row>
    <row r="90" spans="1:61" ht="12.75" customHeight="1">
      <c r="A90" s="6">
        <v>20</v>
      </c>
      <c r="B90" s="4" t="s">
        <v>169</v>
      </c>
      <c r="C90" s="54">
        <v>1938</v>
      </c>
      <c r="D90" s="18" t="s">
        <v>68</v>
      </c>
      <c r="E90" s="18" t="s">
        <v>68</v>
      </c>
      <c r="F90" s="38" t="s">
        <v>68</v>
      </c>
      <c r="G90" s="38" t="s">
        <v>68</v>
      </c>
      <c r="H90" s="18" t="s">
        <v>68</v>
      </c>
      <c r="I90" s="18" t="s">
        <v>68</v>
      </c>
      <c r="J90" s="18" t="s">
        <v>68</v>
      </c>
      <c r="K90" s="18" t="s">
        <v>68</v>
      </c>
      <c r="L90" s="18" t="s">
        <v>68</v>
      </c>
      <c r="M90" s="18" t="s">
        <v>68</v>
      </c>
      <c r="N90" s="18"/>
      <c r="O90" s="18" t="s">
        <v>68</v>
      </c>
      <c r="P90" s="18" t="s">
        <v>68</v>
      </c>
      <c r="Q90" s="18" t="s">
        <v>68</v>
      </c>
      <c r="R90" s="18" t="s">
        <v>68</v>
      </c>
      <c r="S90" s="18" t="s">
        <v>68</v>
      </c>
      <c r="T90" s="18" t="s">
        <v>68</v>
      </c>
      <c r="U90" s="18" t="s">
        <v>68</v>
      </c>
      <c r="V90" s="18" t="s">
        <v>68</v>
      </c>
      <c r="W90" s="18" t="s">
        <v>68</v>
      </c>
      <c r="X90" s="18">
        <v>410</v>
      </c>
      <c r="Y90" s="18" t="s">
        <v>68</v>
      </c>
      <c r="Z90" s="18" t="s">
        <v>68</v>
      </c>
      <c r="AA90" s="18" t="s">
        <v>68</v>
      </c>
      <c r="AB90" s="18" t="s">
        <v>68</v>
      </c>
      <c r="AC90" s="18" t="s">
        <v>68</v>
      </c>
      <c r="AD90" s="18" t="s">
        <v>68</v>
      </c>
      <c r="AE90" s="18" t="s">
        <v>68</v>
      </c>
      <c r="AF90" s="18" t="s">
        <v>68</v>
      </c>
      <c r="AG90" s="18">
        <v>413</v>
      </c>
      <c r="AH90" s="18" t="s">
        <v>68</v>
      </c>
      <c r="AI90" s="18">
        <v>0</v>
      </c>
      <c r="AJ90" s="18" t="s">
        <v>68</v>
      </c>
      <c r="AK90" s="18">
        <f>SUM(D90:AJ90)</f>
        <v>823</v>
      </c>
      <c r="AL90" s="28">
        <f>SUMIF(AN90:BD90,"&gt;0")</f>
        <v>823</v>
      </c>
      <c r="AM90" s="21" t="str">
        <f t="shared" si="63"/>
        <v/>
      </c>
      <c r="AN90" s="15">
        <f t="shared" si="42"/>
        <v>413</v>
      </c>
      <c r="AO90" s="15">
        <f t="shared" si="43"/>
        <v>410</v>
      </c>
      <c r="AP90" s="15">
        <f t="shared" si="44"/>
        <v>0</v>
      </c>
      <c r="AQ90" s="15" t="e">
        <f t="shared" si="45"/>
        <v>#NUM!</v>
      </c>
      <c r="AR90" s="15" t="e">
        <f t="shared" si="46"/>
        <v>#NUM!</v>
      </c>
      <c r="AS90" s="15" t="e">
        <f t="shared" si="47"/>
        <v>#NUM!</v>
      </c>
      <c r="AT90" s="15" t="e">
        <f t="shared" si="48"/>
        <v>#NUM!</v>
      </c>
      <c r="AU90" s="15" t="e">
        <f t="shared" si="49"/>
        <v>#NUM!</v>
      </c>
      <c r="AV90" s="15" t="e">
        <f t="shared" si="50"/>
        <v>#NUM!</v>
      </c>
      <c r="AW90" s="15" t="e">
        <f t="shared" si="51"/>
        <v>#NUM!</v>
      </c>
      <c r="AX90" s="15" t="e">
        <f t="shared" si="52"/>
        <v>#NUM!</v>
      </c>
      <c r="AY90" s="15" t="e">
        <f t="shared" si="53"/>
        <v>#NUM!</v>
      </c>
      <c r="AZ90" s="15" t="e">
        <f t="shared" si="54"/>
        <v>#NUM!</v>
      </c>
      <c r="BA90" s="15" t="e">
        <f t="shared" si="55"/>
        <v>#NUM!</v>
      </c>
      <c r="BB90" s="15" t="e">
        <f t="shared" si="56"/>
        <v>#NUM!</v>
      </c>
      <c r="BC90" s="15" t="e">
        <f t="shared" si="57"/>
        <v>#NUM!</v>
      </c>
      <c r="BD90" s="15" t="e">
        <f t="shared" si="58"/>
        <v>#NUM!</v>
      </c>
      <c r="BE90" s="12" t="s">
        <v>47</v>
      </c>
      <c r="BF90" s="19" t="e">
        <f>VLOOKUP(B90,prot!A:I,9,FALSE)</f>
        <v>#N/A</v>
      </c>
      <c r="BG90" s="9" t="b">
        <f t="shared" si="59"/>
        <v>1</v>
      </c>
      <c r="BH90" s="8">
        <f t="shared" si="60"/>
        <v>0</v>
      </c>
    </row>
    <row r="91" spans="1:61" ht="12.75" customHeight="1">
      <c r="A91" s="6">
        <v>21</v>
      </c>
      <c r="B91" s="1" t="s">
        <v>149</v>
      </c>
      <c r="C91" s="55">
        <v>1949</v>
      </c>
      <c r="D91" s="18" t="s">
        <v>68</v>
      </c>
      <c r="E91" s="18" t="s">
        <v>68</v>
      </c>
      <c r="F91" s="38" t="s">
        <v>68</v>
      </c>
      <c r="G91" s="38" t="s">
        <v>68</v>
      </c>
      <c r="H91" s="18" t="s">
        <v>68</v>
      </c>
      <c r="I91" s="18" t="s">
        <v>68</v>
      </c>
      <c r="J91" s="18" t="s">
        <v>68</v>
      </c>
      <c r="K91" s="18" t="s">
        <v>68</v>
      </c>
      <c r="L91" s="18">
        <v>577.37071763433096</v>
      </c>
      <c r="M91" s="18" t="s">
        <v>68</v>
      </c>
      <c r="N91" s="18"/>
      <c r="O91" s="18" t="s">
        <v>68</v>
      </c>
      <c r="P91" s="18" t="s">
        <v>68</v>
      </c>
      <c r="Q91" s="18" t="s">
        <v>68</v>
      </c>
      <c r="R91" s="18" t="s">
        <v>68</v>
      </c>
      <c r="S91" s="18" t="s">
        <v>68</v>
      </c>
      <c r="T91" s="18" t="s">
        <v>68</v>
      </c>
      <c r="U91" s="18" t="s">
        <v>68</v>
      </c>
      <c r="V91" s="18" t="s">
        <v>68</v>
      </c>
      <c r="W91" s="18" t="s">
        <v>68</v>
      </c>
      <c r="X91" s="18" t="s">
        <v>68</v>
      </c>
      <c r="Y91" s="18" t="s">
        <v>68</v>
      </c>
      <c r="Z91" s="18" t="s">
        <v>68</v>
      </c>
      <c r="AA91" s="18" t="s">
        <v>68</v>
      </c>
      <c r="AB91" s="18" t="s">
        <v>68</v>
      </c>
      <c r="AC91" s="18" t="s">
        <v>68</v>
      </c>
      <c r="AD91" s="18" t="s">
        <v>68</v>
      </c>
      <c r="AE91" s="18" t="s">
        <v>68</v>
      </c>
      <c r="AF91" s="18" t="s">
        <v>68</v>
      </c>
      <c r="AG91" s="18"/>
      <c r="AH91" s="18" t="s">
        <v>68</v>
      </c>
      <c r="AI91" s="18">
        <v>0</v>
      </c>
      <c r="AJ91" s="18" t="s">
        <v>68</v>
      </c>
      <c r="AK91" s="18">
        <f>SUM(D91:AJ91)</f>
        <v>577.37071763433096</v>
      </c>
      <c r="AL91" s="28">
        <f>SUMIF(AN91:BD91,"&gt;0")</f>
        <v>577.37071763433096</v>
      </c>
      <c r="AM91" s="21" t="str">
        <f t="shared" si="63"/>
        <v/>
      </c>
      <c r="AN91" s="15">
        <f t="shared" si="42"/>
        <v>577.37071763433096</v>
      </c>
      <c r="AO91" s="15">
        <f t="shared" si="43"/>
        <v>0</v>
      </c>
      <c r="AP91" s="15" t="e">
        <f t="shared" si="44"/>
        <v>#NUM!</v>
      </c>
      <c r="AQ91" s="15" t="e">
        <f t="shared" si="45"/>
        <v>#NUM!</v>
      </c>
      <c r="AR91" s="15" t="e">
        <f t="shared" si="46"/>
        <v>#NUM!</v>
      </c>
      <c r="AS91" s="15" t="e">
        <f t="shared" si="47"/>
        <v>#NUM!</v>
      </c>
      <c r="AT91" s="15" t="e">
        <f t="shared" si="48"/>
        <v>#NUM!</v>
      </c>
      <c r="AU91" s="15" t="e">
        <f t="shared" si="49"/>
        <v>#NUM!</v>
      </c>
      <c r="AV91" s="15" t="e">
        <f t="shared" si="50"/>
        <v>#NUM!</v>
      </c>
      <c r="AW91" s="15" t="e">
        <f t="shared" si="51"/>
        <v>#NUM!</v>
      </c>
      <c r="AX91" s="15" t="e">
        <f t="shared" si="52"/>
        <v>#NUM!</v>
      </c>
      <c r="AY91" s="15" t="e">
        <f t="shared" si="53"/>
        <v>#NUM!</v>
      </c>
      <c r="AZ91" s="15" t="e">
        <f t="shared" si="54"/>
        <v>#NUM!</v>
      </c>
      <c r="BA91" s="15" t="e">
        <f t="shared" si="55"/>
        <v>#NUM!</v>
      </c>
      <c r="BB91" s="15" t="e">
        <f t="shared" si="56"/>
        <v>#NUM!</v>
      </c>
      <c r="BC91" s="15" t="e">
        <f t="shared" si="57"/>
        <v>#NUM!</v>
      </c>
      <c r="BD91" s="15" t="e">
        <f t="shared" si="58"/>
        <v>#NUM!</v>
      </c>
      <c r="BE91" s="12" t="s">
        <v>47</v>
      </c>
      <c r="BF91" s="19" t="e">
        <f>VLOOKUP(B91,prot!A:I,9,FALSE)</f>
        <v>#N/A</v>
      </c>
      <c r="BG91" s="9" t="b">
        <f t="shared" si="59"/>
        <v>1</v>
      </c>
      <c r="BH91" s="8">
        <f t="shared" si="60"/>
        <v>0</v>
      </c>
    </row>
    <row r="92" spans="1:61" ht="12.75" customHeight="1">
      <c r="A92" s="6">
        <v>22</v>
      </c>
      <c r="B92" s="4" t="s">
        <v>181</v>
      </c>
      <c r="C92" s="54">
        <v>1946</v>
      </c>
      <c r="D92" s="18" t="s">
        <v>68</v>
      </c>
      <c r="E92" s="18" t="s">
        <v>68</v>
      </c>
      <c r="F92" s="38" t="s">
        <v>68</v>
      </c>
      <c r="G92" s="38" t="s">
        <v>68</v>
      </c>
      <c r="H92" s="18" t="s">
        <v>68</v>
      </c>
      <c r="I92" s="18" t="s">
        <v>68</v>
      </c>
      <c r="J92" s="18" t="s">
        <v>68</v>
      </c>
      <c r="K92" s="18" t="s">
        <v>68</v>
      </c>
      <c r="L92" s="18" t="s">
        <v>68</v>
      </c>
      <c r="M92" s="18" t="s">
        <v>68</v>
      </c>
      <c r="N92" s="18"/>
      <c r="O92" s="18" t="s">
        <v>68</v>
      </c>
      <c r="P92" s="18" t="s">
        <v>68</v>
      </c>
      <c r="Q92" s="18" t="s">
        <v>68</v>
      </c>
      <c r="R92" s="18" t="s">
        <v>68</v>
      </c>
      <c r="S92" s="18" t="s">
        <v>68</v>
      </c>
      <c r="T92" s="18" t="s">
        <v>68</v>
      </c>
      <c r="U92" s="18" t="s">
        <v>68</v>
      </c>
      <c r="V92" s="18" t="s">
        <v>68</v>
      </c>
      <c r="W92" s="18" t="s">
        <v>68</v>
      </c>
      <c r="X92" s="18"/>
      <c r="Y92" s="18" t="s">
        <v>68</v>
      </c>
      <c r="Z92" s="18" t="s">
        <v>68</v>
      </c>
      <c r="AA92" s="18" t="s">
        <v>68</v>
      </c>
      <c r="AB92" s="18" t="s">
        <v>68</v>
      </c>
      <c r="AC92" s="18" t="s">
        <v>68</v>
      </c>
      <c r="AD92" s="18" t="s">
        <v>68</v>
      </c>
      <c r="AE92" s="18" t="s">
        <v>68</v>
      </c>
      <c r="AF92" s="18" t="s">
        <v>68</v>
      </c>
      <c r="AG92" s="18">
        <v>476</v>
      </c>
      <c r="AH92" s="18" t="s">
        <v>68</v>
      </c>
      <c r="AI92" s="18">
        <v>0</v>
      </c>
      <c r="AJ92" s="18" t="s">
        <v>68</v>
      </c>
      <c r="AK92" s="18">
        <f>SUM(D92:AJ92)</f>
        <v>476</v>
      </c>
      <c r="AL92" s="28">
        <f>SUMIF(AN92:BD92,"&gt;0")</f>
        <v>476</v>
      </c>
      <c r="AM92" s="21" t="str">
        <f t="shared" si="63"/>
        <v/>
      </c>
      <c r="AN92" s="15">
        <f t="shared" si="42"/>
        <v>476</v>
      </c>
      <c r="AO92" s="15">
        <f t="shared" si="43"/>
        <v>0</v>
      </c>
      <c r="AP92" s="15" t="e">
        <f t="shared" si="44"/>
        <v>#NUM!</v>
      </c>
      <c r="AQ92" s="15" t="e">
        <f t="shared" si="45"/>
        <v>#NUM!</v>
      </c>
      <c r="AR92" s="15" t="e">
        <f t="shared" si="46"/>
        <v>#NUM!</v>
      </c>
      <c r="AS92" s="15" t="e">
        <f t="shared" si="47"/>
        <v>#NUM!</v>
      </c>
      <c r="AT92" s="15" t="e">
        <f t="shared" si="48"/>
        <v>#NUM!</v>
      </c>
      <c r="AU92" s="15" t="e">
        <f t="shared" si="49"/>
        <v>#NUM!</v>
      </c>
      <c r="AV92" s="15" t="e">
        <f t="shared" si="50"/>
        <v>#NUM!</v>
      </c>
      <c r="AW92" s="15" t="e">
        <f t="shared" si="51"/>
        <v>#NUM!</v>
      </c>
      <c r="AX92" s="15" t="e">
        <f t="shared" si="52"/>
        <v>#NUM!</v>
      </c>
      <c r="AY92" s="15" t="e">
        <f t="shared" si="53"/>
        <v>#NUM!</v>
      </c>
      <c r="AZ92" s="15" t="e">
        <f t="shared" si="54"/>
        <v>#NUM!</v>
      </c>
      <c r="BA92" s="15" t="e">
        <f t="shared" si="55"/>
        <v>#NUM!</v>
      </c>
      <c r="BB92" s="15" t="e">
        <f t="shared" si="56"/>
        <v>#NUM!</v>
      </c>
      <c r="BC92" s="15" t="e">
        <f t="shared" si="57"/>
        <v>#NUM!</v>
      </c>
      <c r="BD92" s="15" t="e">
        <f t="shared" si="58"/>
        <v>#NUM!</v>
      </c>
      <c r="BE92" s="12" t="s">
        <v>47</v>
      </c>
      <c r="BF92" s="19" t="e">
        <f>VLOOKUP(B92,prot!A:I,9,FALSE)</f>
        <v>#N/A</v>
      </c>
      <c r="BG92" s="9" t="b">
        <f t="shared" si="59"/>
        <v>1</v>
      </c>
      <c r="BH92" s="8">
        <f t="shared" si="60"/>
        <v>0</v>
      </c>
    </row>
    <row r="93" spans="1:61" ht="12.75" customHeight="1">
      <c r="A93" s="6"/>
      <c r="B93" s="63" t="s">
        <v>7</v>
      </c>
      <c r="C93" s="64"/>
      <c r="D93" s="18" t="s">
        <v>68</v>
      </c>
      <c r="E93" s="18" t="s">
        <v>68</v>
      </c>
      <c r="F93" s="38" t="s">
        <v>68</v>
      </c>
      <c r="G93" s="38" t="s">
        <v>68</v>
      </c>
      <c r="H93" s="18" t="s">
        <v>68</v>
      </c>
      <c r="I93" s="18" t="s">
        <v>68</v>
      </c>
      <c r="J93" s="18" t="s">
        <v>68</v>
      </c>
      <c r="K93" s="18" t="s">
        <v>68</v>
      </c>
      <c r="L93" s="18" t="s">
        <v>68</v>
      </c>
      <c r="M93" s="18" t="s">
        <v>68</v>
      </c>
      <c r="N93" s="18"/>
      <c r="O93" s="18" t="s">
        <v>68</v>
      </c>
      <c r="P93" s="18" t="s">
        <v>68</v>
      </c>
      <c r="Q93" s="18" t="s">
        <v>68</v>
      </c>
      <c r="R93" s="18" t="s">
        <v>68</v>
      </c>
      <c r="S93" s="18" t="s">
        <v>68</v>
      </c>
      <c r="T93" s="18" t="s">
        <v>68</v>
      </c>
      <c r="U93" s="18" t="s">
        <v>68</v>
      </c>
      <c r="V93" s="18" t="s">
        <v>68</v>
      </c>
      <c r="W93" s="18" t="s">
        <v>68</v>
      </c>
      <c r="X93" s="18" t="s">
        <v>68</v>
      </c>
      <c r="Y93" s="18" t="s">
        <v>68</v>
      </c>
      <c r="Z93" s="18" t="s">
        <v>68</v>
      </c>
      <c r="AA93" s="18" t="s">
        <v>68</v>
      </c>
      <c r="AB93" s="18" t="s">
        <v>68</v>
      </c>
      <c r="AC93" s="18" t="s">
        <v>68</v>
      </c>
      <c r="AD93" s="18" t="s">
        <v>68</v>
      </c>
      <c r="AE93" s="18" t="s">
        <v>68</v>
      </c>
      <c r="AF93" s="18" t="s">
        <v>68</v>
      </c>
      <c r="AG93" s="18"/>
      <c r="AH93" s="18" t="s">
        <v>68</v>
      </c>
      <c r="AI93" s="18">
        <v>0</v>
      </c>
      <c r="AJ93" s="18" t="s">
        <v>68</v>
      </c>
      <c r="AK93" s="18">
        <f t="shared" si="61"/>
        <v>0</v>
      </c>
      <c r="AL93" s="28">
        <f t="shared" si="62"/>
        <v>0</v>
      </c>
      <c r="AM93" s="21" t="str">
        <f t="shared" si="63"/>
        <v/>
      </c>
      <c r="AN93" s="15">
        <f t="shared" si="42"/>
        <v>0</v>
      </c>
      <c r="AO93" s="15" t="e">
        <f t="shared" si="43"/>
        <v>#NUM!</v>
      </c>
      <c r="AP93" s="15" t="e">
        <f t="shared" si="44"/>
        <v>#NUM!</v>
      </c>
      <c r="AQ93" s="15" t="e">
        <f t="shared" si="45"/>
        <v>#NUM!</v>
      </c>
      <c r="AR93" s="15" t="e">
        <f t="shared" si="46"/>
        <v>#NUM!</v>
      </c>
      <c r="AS93" s="15" t="e">
        <f t="shared" si="47"/>
        <v>#NUM!</v>
      </c>
      <c r="AT93" s="15" t="e">
        <f t="shared" si="48"/>
        <v>#NUM!</v>
      </c>
      <c r="AU93" s="15" t="e">
        <f t="shared" si="49"/>
        <v>#NUM!</v>
      </c>
      <c r="AV93" s="15" t="e">
        <f t="shared" si="50"/>
        <v>#NUM!</v>
      </c>
      <c r="AW93" s="15" t="e">
        <f t="shared" si="51"/>
        <v>#NUM!</v>
      </c>
      <c r="AX93" s="15" t="e">
        <f t="shared" si="52"/>
        <v>#NUM!</v>
      </c>
      <c r="AY93" s="15" t="e">
        <f t="shared" si="53"/>
        <v>#NUM!</v>
      </c>
      <c r="AZ93" s="15" t="e">
        <f t="shared" si="54"/>
        <v>#NUM!</v>
      </c>
      <c r="BA93" s="15" t="e">
        <f t="shared" si="55"/>
        <v>#NUM!</v>
      </c>
      <c r="BB93" s="15" t="e">
        <f t="shared" si="56"/>
        <v>#NUM!</v>
      </c>
      <c r="BC93" s="15" t="e">
        <f t="shared" si="57"/>
        <v>#NUM!</v>
      </c>
      <c r="BD93" s="15" t="e">
        <f t="shared" si="58"/>
        <v>#NUM!</v>
      </c>
      <c r="BE93" s="12" t="s">
        <v>47</v>
      </c>
      <c r="BF93" s="19" t="e">
        <f>VLOOKUP(B93,prot!A:I,9,FALSE)</f>
        <v>#N/A</v>
      </c>
      <c r="BG93" s="9" t="b">
        <f t="shared" si="59"/>
        <v>1</v>
      </c>
      <c r="BH93" s="8">
        <f t="shared" si="60"/>
        <v>0</v>
      </c>
    </row>
    <row r="94" spans="1:61" ht="12.75" customHeight="1">
      <c r="A94" s="3">
        <v>1</v>
      </c>
      <c r="B94" s="1" t="s">
        <v>49</v>
      </c>
      <c r="C94" s="55">
        <v>1979</v>
      </c>
      <c r="D94" s="18" t="s">
        <v>68</v>
      </c>
      <c r="E94" s="18" t="s">
        <v>68</v>
      </c>
      <c r="F94" s="38" t="s">
        <v>68</v>
      </c>
      <c r="G94" s="38" t="s">
        <v>68</v>
      </c>
      <c r="H94" s="18">
        <v>1051</v>
      </c>
      <c r="I94" s="18">
        <v>1051</v>
      </c>
      <c r="J94" s="18">
        <v>1051</v>
      </c>
      <c r="K94" s="18" t="s">
        <v>68</v>
      </c>
      <c r="L94" s="18" t="s">
        <v>68</v>
      </c>
      <c r="M94" s="18" t="s">
        <v>68</v>
      </c>
      <c r="N94" s="18"/>
      <c r="O94" s="18" t="s">
        <v>68</v>
      </c>
      <c r="P94" s="18">
        <v>1024.3465873512835</v>
      </c>
      <c r="Q94" s="18" t="s">
        <v>68</v>
      </c>
      <c r="R94" s="18">
        <v>994.04710295956625</v>
      </c>
      <c r="S94" s="18">
        <v>1051</v>
      </c>
      <c r="T94" s="18" t="s">
        <v>68</v>
      </c>
      <c r="U94" s="18">
        <v>1049.1485613623017</v>
      </c>
      <c r="V94" s="18">
        <v>1051</v>
      </c>
      <c r="W94" s="18">
        <v>1051</v>
      </c>
      <c r="X94" s="18">
        <v>1051</v>
      </c>
      <c r="Y94" s="18">
        <v>1051</v>
      </c>
      <c r="Z94" s="18">
        <v>1051</v>
      </c>
      <c r="AA94" s="18" t="s">
        <v>68</v>
      </c>
      <c r="AB94" s="18" t="s">
        <v>68</v>
      </c>
      <c r="AC94" s="18" t="s">
        <v>68</v>
      </c>
      <c r="AD94" s="18" t="s">
        <v>68</v>
      </c>
      <c r="AE94" s="18">
        <v>1051</v>
      </c>
      <c r="AF94" s="18">
        <v>1051</v>
      </c>
      <c r="AG94" s="18"/>
      <c r="AH94" s="18">
        <v>1051</v>
      </c>
      <c r="AI94" s="18">
        <v>1051</v>
      </c>
      <c r="AJ94" s="18">
        <v>1051</v>
      </c>
      <c r="AK94" s="18">
        <f>SUM(D94:AJ94)</f>
        <v>17781.542251673152</v>
      </c>
      <c r="AL94" s="28">
        <f>SUMIF(AN94:BD94,"&gt;0")</f>
        <v>17781.542251673149</v>
      </c>
      <c r="AM94" s="21" t="str">
        <f t="shared" si="63"/>
        <v/>
      </c>
      <c r="AN94" s="15">
        <f t="shared" si="42"/>
        <v>1051</v>
      </c>
      <c r="AO94" s="15">
        <f t="shared" si="43"/>
        <v>1051</v>
      </c>
      <c r="AP94" s="15">
        <f t="shared" si="44"/>
        <v>1051</v>
      </c>
      <c r="AQ94" s="15">
        <f t="shared" si="45"/>
        <v>1051</v>
      </c>
      <c r="AR94" s="15">
        <f t="shared" si="46"/>
        <v>1051</v>
      </c>
      <c r="AS94" s="15">
        <f t="shared" si="47"/>
        <v>1051</v>
      </c>
      <c r="AT94" s="15">
        <f t="shared" si="48"/>
        <v>1051</v>
      </c>
      <c r="AU94" s="15">
        <f t="shared" si="49"/>
        <v>1051</v>
      </c>
      <c r="AV94" s="15">
        <f t="shared" si="50"/>
        <v>1051</v>
      </c>
      <c r="AW94" s="15">
        <f t="shared" si="51"/>
        <v>1051</v>
      </c>
      <c r="AX94" s="15">
        <f t="shared" si="52"/>
        <v>1051</v>
      </c>
      <c r="AY94" s="15">
        <f t="shared" si="53"/>
        <v>1051</v>
      </c>
      <c r="AZ94" s="15">
        <f t="shared" si="54"/>
        <v>1051</v>
      </c>
      <c r="BA94" s="15">
        <f t="shared" si="55"/>
        <v>1051</v>
      </c>
      <c r="BB94" s="15">
        <f t="shared" si="56"/>
        <v>1049.1485613623017</v>
      </c>
      <c r="BC94" s="15">
        <f t="shared" si="57"/>
        <v>1024.3465873512835</v>
      </c>
      <c r="BD94" s="15">
        <f t="shared" si="58"/>
        <v>994.04710295956625</v>
      </c>
      <c r="BE94" s="12" t="s">
        <v>47</v>
      </c>
      <c r="BF94" s="19" t="e">
        <f>VLOOKUP(B94,prot!A:I,9,FALSE)</f>
        <v>#N/A</v>
      </c>
      <c r="BG94" s="9" t="b">
        <f t="shared" si="59"/>
        <v>1</v>
      </c>
      <c r="BH94" s="8">
        <f t="shared" si="60"/>
        <v>0</v>
      </c>
    </row>
    <row r="95" spans="1:61" ht="12.75" customHeight="1">
      <c r="A95" s="3">
        <v>2</v>
      </c>
      <c r="B95" s="4" t="s">
        <v>54</v>
      </c>
      <c r="C95" s="54">
        <v>1978</v>
      </c>
      <c r="D95" s="18" t="s">
        <v>68</v>
      </c>
      <c r="E95" s="18" t="s">
        <v>68</v>
      </c>
      <c r="F95" s="38">
        <v>1058</v>
      </c>
      <c r="G95" s="38">
        <v>1058</v>
      </c>
      <c r="H95" s="18" t="s">
        <v>68</v>
      </c>
      <c r="I95" s="18">
        <v>889.23926380368107</v>
      </c>
      <c r="J95" s="18" t="s">
        <v>68</v>
      </c>
      <c r="K95" s="18" t="s">
        <v>68</v>
      </c>
      <c r="L95" s="18">
        <v>1058</v>
      </c>
      <c r="M95" s="18">
        <v>985.61304938830995</v>
      </c>
      <c r="N95" s="18"/>
      <c r="O95" s="18">
        <v>1058</v>
      </c>
      <c r="P95" s="18">
        <v>1058</v>
      </c>
      <c r="Q95" s="18">
        <v>1058</v>
      </c>
      <c r="R95" s="18">
        <v>1058</v>
      </c>
      <c r="S95" s="18">
        <v>1031.2508316699932</v>
      </c>
      <c r="T95" s="18" t="s">
        <v>68</v>
      </c>
      <c r="U95" s="18">
        <v>1058</v>
      </c>
      <c r="V95" s="18" t="s">
        <v>68</v>
      </c>
      <c r="W95" s="18" t="s">
        <v>68</v>
      </c>
      <c r="X95" s="18" t="s">
        <v>68</v>
      </c>
      <c r="Y95" s="18" t="s">
        <v>68</v>
      </c>
      <c r="Z95" s="18" t="s">
        <v>68</v>
      </c>
      <c r="AA95" s="18">
        <v>1058</v>
      </c>
      <c r="AB95" s="18">
        <v>1058</v>
      </c>
      <c r="AC95" s="18" t="s">
        <v>68</v>
      </c>
      <c r="AD95" s="18">
        <v>1058</v>
      </c>
      <c r="AE95" s="18" t="s">
        <v>68</v>
      </c>
      <c r="AF95" s="18">
        <v>983.30295159386048</v>
      </c>
      <c r="AG95" s="18">
        <v>1058</v>
      </c>
      <c r="AH95" s="18">
        <v>1044.6982591876208</v>
      </c>
      <c r="AI95" s="18">
        <v>0</v>
      </c>
      <c r="AJ95" s="18">
        <v>1014.6921515561569</v>
      </c>
      <c r="AK95" s="18">
        <f>SUM(D95:AJ95)</f>
        <v>18644.796507199622</v>
      </c>
      <c r="AL95" s="28">
        <f>SUMIF(AN95:BD95,"&gt;0")</f>
        <v>17755.557243395942</v>
      </c>
      <c r="AM95" s="21" t="str">
        <f t="shared" si="63"/>
        <v/>
      </c>
      <c r="AN95" s="15">
        <f t="shared" si="42"/>
        <v>1058</v>
      </c>
      <c r="AO95" s="15">
        <f t="shared" si="43"/>
        <v>1058</v>
      </c>
      <c r="AP95" s="15">
        <f t="shared" si="44"/>
        <v>1058</v>
      </c>
      <c r="AQ95" s="15">
        <f t="shared" si="45"/>
        <v>1058</v>
      </c>
      <c r="AR95" s="15">
        <f t="shared" si="46"/>
        <v>1058</v>
      </c>
      <c r="AS95" s="15">
        <f t="shared" si="47"/>
        <v>1058</v>
      </c>
      <c r="AT95" s="15">
        <f t="shared" si="48"/>
        <v>1058</v>
      </c>
      <c r="AU95" s="15">
        <f t="shared" si="49"/>
        <v>1058</v>
      </c>
      <c r="AV95" s="15">
        <f t="shared" si="50"/>
        <v>1058</v>
      </c>
      <c r="AW95" s="15">
        <f t="shared" si="51"/>
        <v>1058</v>
      </c>
      <c r="AX95" s="15">
        <f t="shared" si="52"/>
        <v>1058</v>
      </c>
      <c r="AY95" s="15">
        <f t="shared" si="53"/>
        <v>1058</v>
      </c>
      <c r="AZ95" s="15">
        <f t="shared" si="54"/>
        <v>1044.6982591876208</v>
      </c>
      <c r="BA95" s="15">
        <f t="shared" si="55"/>
        <v>1031.2508316699932</v>
      </c>
      <c r="BB95" s="15">
        <f t="shared" si="56"/>
        <v>1014.6921515561569</v>
      </c>
      <c r="BC95" s="15">
        <f t="shared" si="57"/>
        <v>985.61304938830995</v>
      </c>
      <c r="BD95" s="15">
        <f t="shared" si="58"/>
        <v>983.30295159386048</v>
      </c>
      <c r="BE95" s="12" t="s">
        <v>47</v>
      </c>
      <c r="BF95" s="19" t="e">
        <f>VLOOKUP(B95,prot!A:I,9,FALSE)</f>
        <v>#N/A</v>
      </c>
      <c r="BG95" s="9" t="b">
        <f t="shared" si="59"/>
        <v>1</v>
      </c>
      <c r="BH95" s="8">
        <f t="shared" si="60"/>
        <v>0</v>
      </c>
    </row>
    <row r="96" spans="1:61" ht="12.75" customHeight="1">
      <c r="A96" s="3">
        <v>3</v>
      </c>
      <c r="B96" s="1" t="s">
        <v>109</v>
      </c>
      <c r="C96" s="55">
        <v>1975</v>
      </c>
      <c r="D96" s="18" t="s">
        <v>68</v>
      </c>
      <c r="E96" s="18">
        <v>1080</v>
      </c>
      <c r="F96" s="38" t="s">
        <v>68</v>
      </c>
      <c r="G96" s="38" t="s">
        <v>68</v>
      </c>
      <c r="H96" s="18">
        <v>699.76438909458091</v>
      </c>
      <c r="I96" s="18" t="s">
        <v>68</v>
      </c>
      <c r="J96" s="18" t="s">
        <v>68</v>
      </c>
      <c r="K96" s="18" t="s">
        <v>68</v>
      </c>
      <c r="L96" s="18">
        <v>893.67768595041332</v>
      </c>
      <c r="M96" s="18">
        <v>969.21868179834166</v>
      </c>
      <c r="N96" s="18"/>
      <c r="O96" s="18">
        <v>686.33867898885569</v>
      </c>
      <c r="P96" s="18">
        <v>850.71862348178149</v>
      </c>
      <c r="Q96" s="18" t="s">
        <v>68</v>
      </c>
      <c r="R96" s="18">
        <v>800.43116119549256</v>
      </c>
      <c r="S96" s="18">
        <v>898.46678023850097</v>
      </c>
      <c r="T96" s="18">
        <v>1080</v>
      </c>
      <c r="U96" s="18">
        <v>981.29342597541438</v>
      </c>
      <c r="V96" s="18" t="s">
        <v>68</v>
      </c>
      <c r="W96" s="18" t="s">
        <v>68</v>
      </c>
      <c r="X96" s="18">
        <v>865.31031264582361</v>
      </c>
      <c r="Y96" s="18">
        <v>821.5497896213185</v>
      </c>
      <c r="Z96" s="18" t="s">
        <v>68</v>
      </c>
      <c r="AA96" s="18">
        <v>1010.2796052631578</v>
      </c>
      <c r="AB96" s="18">
        <v>1011.7491124260355</v>
      </c>
      <c r="AC96" s="18">
        <v>1004.0787949015066</v>
      </c>
      <c r="AD96" s="18">
        <v>927.61784245491947</v>
      </c>
      <c r="AE96" s="18">
        <v>1027.4698795180723</v>
      </c>
      <c r="AF96" s="18" t="s">
        <v>68</v>
      </c>
      <c r="AG96" s="18"/>
      <c r="AH96" s="18" t="s">
        <v>68</v>
      </c>
      <c r="AI96" s="18">
        <v>992</v>
      </c>
      <c r="AJ96" s="18">
        <v>902.38726790450949</v>
      </c>
      <c r="AK96" s="18">
        <f>SUM(D96:AJ96)</f>
        <v>17502.352031458722</v>
      </c>
      <c r="AL96" s="28">
        <f>SUMIF(AN96:BD96,"&gt;0")</f>
        <v>16116.248963375288</v>
      </c>
      <c r="AM96" s="21" t="str">
        <f t="shared" si="63"/>
        <v/>
      </c>
      <c r="AN96" s="15">
        <f t="shared" si="42"/>
        <v>1080</v>
      </c>
      <c r="AO96" s="15">
        <f t="shared" si="43"/>
        <v>1080</v>
      </c>
      <c r="AP96" s="15">
        <f t="shared" si="44"/>
        <v>1027.4698795180723</v>
      </c>
      <c r="AQ96" s="15">
        <f t="shared" si="45"/>
        <v>1011.7491124260355</v>
      </c>
      <c r="AR96" s="15">
        <f t="shared" si="46"/>
        <v>1010.2796052631578</v>
      </c>
      <c r="AS96" s="15">
        <f t="shared" si="47"/>
        <v>1004.0787949015066</v>
      </c>
      <c r="AT96" s="15">
        <f t="shared" si="48"/>
        <v>992</v>
      </c>
      <c r="AU96" s="15">
        <f t="shared" si="49"/>
        <v>981.29342597541438</v>
      </c>
      <c r="AV96" s="15">
        <f t="shared" si="50"/>
        <v>969.21868179834166</v>
      </c>
      <c r="AW96" s="15">
        <f t="shared" si="51"/>
        <v>927.61784245491947</v>
      </c>
      <c r="AX96" s="15">
        <f t="shared" si="52"/>
        <v>902.38726790450949</v>
      </c>
      <c r="AY96" s="15">
        <f t="shared" si="53"/>
        <v>898.46678023850097</v>
      </c>
      <c r="AZ96" s="15">
        <f t="shared" si="54"/>
        <v>893.67768595041332</v>
      </c>
      <c r="BA96" s="15">
        <f t="shared" si="55"/>
        <v>865.31031264582361</v>
      </c>
      <c r="BB96" s="15">
        <f t="shared" si="56"/>
        <v>850.71862348178149</v>
      </c>
      <c r="BC96" s="15">
        <f t="shared" si="57"/>
        <v>821.5497896213185</v>
      </c>
      <c r="BD96" s="15">
        <f t="shared" si="58"/>
        <v>800.43116119549256</v>
      </c>
      <c r="BE96" s="12" t="s">
        <v>47</v>
      </c>
      <c r="BF96" s="19" t="e">
        <f>VLOOKUP(B96,prot!A:I,9,FALSE)</f>
        <v>#N/A</v>
      </c>
      <c r="BG96" s="9" t="b">
        <f t="shared" si="59"/>
        <v>1</v>
      </c>
      <c r="BH96" s="8">
        <f t="shared" si="60"/>
        <v>0</v>
      </c>
    </row>
    <row r="97" spans="1:60" ht="12.75" customHeight="1">
      <c r="A97" s="3">
        <v>4</v>
      </c>
      <c r="B97" s="4" t="s">
        <v>16</v>
      </c>
      <c r="C97" s="54">
        <v>1969</v>
      </c>
      <c r="D97" s="18" t="s">
        <v>68</v>
      </c>
      <c r="E97" s="18" t="s">
        <v>68</v>
      </c>
      <c r="F97" s="38" t="s">
        <v>68</v>
      </c>
      <c r="G97" s="38">
        <v>907.88841807909625</v>
      </c>
      <c r="H97" s="18">
        <v>700.05627009646298</v>
      </c>
      <c r="I97" s="18">
        <v>717.87198244330648</v>
      </c>
      <c r="J97" s="18">
        <v>667.10609756097563</v>
      </c>
      <c r="K97" s="18">
        <v>1131</v>
      </c>
      <c r="L97" s="18">
        <v>822.45211075805719</v>
      </c>
      <c r="M97" s="18">
        <v>899.54970986460364</v>
      </c>
      <c r="N97" s="18"/>
      <c r="O97" s="18" t="s">
        <v>68</v>
      </c>
      <c r="P97" s="18">
        <v>940.1343124165553</v>
      </c>
      <c r="Q97" s="18" t="s">
        <v>68</v>
      </c>
      <c r="R97" s="18" t="s">
        <v>68</v>
      </c>
      <c r="S97" s="18">
        <v>844.07284768211912</v>
      </c>
      <c r="T97" s="18">
        <v>975.33548387096755</v>
      </c>
      <c r="U97" s="18">
        <v>916.44423260247845</v>
      </c>
      <c r="V97" s="18">
        <v>916.28147659854994</v>
      </c>
      <c r="W97" s="18">
        <v>815.32411067193675</v>
      </c>
      <c r="X97" s="18">
        <v>810.82546972860132</v>
      </c>
      <c r="Y97" s="18">
        <v>956.23713951675779</v>
      </c>
      <c r="Z97" s="18">
        <v>813.14770318021192</v>
      </c>
      <c r="AA97" s="18">
        <v>1039.1861873990308</v>
      </c>
      <c r="AB97" s="18">
        <v>866.19543343653243</v>
      </c>
      <c r="AC97" s="18">
        <v>1055.5707638619622</v>
      </c>
      <c r="AD97" s="18">
        <v>813.42119205298013</v>
      </c>
      <c r="AE97" s="18">
        <v>745.83730281472322</v>
      </c>
      <c r="AF97" s="18">
        <v>726.9131286740693</v>
      </c>
      <c r="AG97" s="18"/>
      <c r="AH97" s="18">
        <v>894.46243222308283</v>
      </c>
      <c r="AI97" s="18">
        <v>0</v>
      </c>
      <c r="AJ97" s="18">
        <v>779.19441069258824</v>
      </c>
      <c r="AK97" s="18">
        <f>SUM(D97:AJ97)</f>
        <v>20754.508216225644</v>
      </c>
      <c r="AL97" s="28">
        <f>SUMIF(AN97:BD97,"&gt;0")</f>
        <v>15606.703554214919</v>
      </c>
      <c r="AM97" s="21" t="str">
        <f t="shared" si="63"/>
        <v/>
      </c>
      <c r="AN97" s="15">
        <f t="shared" si="42"/>
        <v>1131</v>
      </c>
      <c r="AO97" s="15">
        <f t="shared" si="43"/>
        <v>1055.5707638619622</v>
      </c>
      <c r="AP97" s="15">
        <f t="shared" si="44"/>
        <v>1039.1861873990308</v>
      </c>
      <c r="AQ97" s="15">
        <f t="shared" si="45"/>
        <v>975.33548387096755</v>
      </c>
      <c r="AR97" s="15">
        <f t="shared" si="46"/>
        <v>956.23713951675779</v>
      </c>
      <c r="AS97" s="15">
        <f t="shared" si="47"/>
        <v>940.1343124165553</v>
      </c>
      <c r="AT97" s="15">
        <f t="shared" si="48"/>
        <v>916.44423260247845</v>
      </c>
      <c r="AU97" s="15">
        <f t="shared" si="49"/>
        <v>916.28147659854994</v>
      </c>
      <c r="AV97" s="15">
        <f t="shared" si="50"/>
        <v>907.88841807909625</v>
      </c>
      <c r="AW97" s="15">
        <f t="shared" si="51"/>
        <v>899.54970986460364</v>
      </c>
      <c r="AX97" s="15">
        <f t="shared" si="52"/>
        <v>894.46243222308283</v>
      </c>
      <c r="AY97" s="15">
        <f t="shared" si="53"/>
        <v>866.19543343653243</v>
      </c>
      <c r="AZ97" s="15">
        <f t="shared" si="54"/>
        <v>844.07284768211912</v>
      </c>
      <c r="BA97" s="15">
        <f t="shared" si="55"/>
        <v>822.45211075805719</v>
      </c>
      <c r="BB97" s="15">
        <f t="shared" si="56"/>
        <v>815.32411067193675</v>
      </c>
      <c r="BC97" s="15">
        <f t="shared" si="57"/>
        <v>813.42119205298013</v>
      </c>
      <c r="BD97" s="15">
        <f t="shared" si="58"/>
        <v>813.14770318021192</v>
      </c>
      <c r="BE97" s="12" t="s">
        <v>47</v>
      </c>
      <c r="BF97" s="19" t="e">
        <f>VLOOKUP(B97,prot!A:I,9,FALSE)</f>
        <v>#N/A</v>
      </c>
      <c r="BG97" s="9" t="b">
        <f t="shared" si="59"/>
        <v>1</v>
      </c>
      <c r="BH97" s="8">
        <f t="shared" si="60"/>
        <v>0</v>
      </c>
    </row>
    <row r="98" spans="1:60" ht="12.75" customHeight="1">
      <c r="A98" s="3">
        <v>5</v>
      </c>
      <c r="B98" s="4" t="s">
        <v>77</v>
      </c>
      <c r="C98" s="54">
        <v>1974</v>
      </c>
      <c r="D98" s="18">
        <v>1088</v>
      </c>
      <c r="E98" s="18">
        <v>1069.6846876011655</v>
      </c>
      <c r="F98" s="38">
        <v>744.01211858905003</v>
      </c>
      <c r="G98" s="38">
        <v>822.26950354609937</v>
      </c>
      <c r="H98" s="18">
        <v>624.07628128724684</v>
      </c>
      <c r="I98" s="18">
        <v>631.59322033898309</v>
      </c>
      <c r="J98" s="18">
        <v>595.50660128253503</v>
      </c>
      <c r="K98" s="18">
        <v>929</v>
      </c>
      <c r="L98" s="18">
        <v>699.99036144578326</v>
      </c>
      <c r="M98" s="18">
        <v>601.32473118279563</v>
      </c>
      <c r="N98" s="18"/>
      <c r="O98" s="18">
        <v>488.80553420445818</v>
      </c>
      <c r="P98" s="18">
        <v>625.82113821138205</v>
      </c>
      <c r="Q98" s="18">
        <v>790.9238005644404</v>
      </c>
      <c r="R98" s="18" t="s">
        <v>68</v>
      </c>
      <c r="S98" s="18">
        <v>699.70149253731336</v>
      </c>
      <c r="T98" s="18">
        <v>670.95424836601308</v>
      </c>
      <c r="U98" s="18">
        <v>659.62910128388035</v>
      </c>
      <c r="V98" s="18">
        <v>715.18202888215376</v>
      </c>
      <c r="W98" s="18">
        <v>787.43833943833965</v>
      </c>
      <c r="X98" s="18">
        <v>633.68249660786978</v>
      </c>
      <c r="Y98" s="18">
        <v>676.72477064220197</v>
      </c>
      <c r="Z98" s="18">
        <v>551.13294605809131</v>
      </c>
      <c r="AA98" s="18" t="s">
        <v>68</v>
      </c>
      <c r="AB98" s="18">
        <v>580.1298666307423</v>
      </c>
      <c r="AC98" s="18">
        <v>780.80381633870024</v>
      </c>
      <c r="AD98" s="18">
        <v>688.88059701492546</v>
      </c>
      <c r="AE98" s="18">
        <v>680.83827414147345</v>
      </c>
      <c r="AF98" s="18">
        <v>602.89567788258489</v>
      </c>
      <c r="AG98" s="18">
        <v>761</v>
      </c>
      <c r="AH98" s="18">
        <v>647.34731934731929</v>
      </c>
      <c r="AI98" s="18">
        <v>775</v>
      </c>
      <c r="AJ98" s="18">
        <v>636.50020635575754</v>
      </c>
      <c r="AK98" s="18">
        <f>SUM(D98:AJ98)</f>
        <v>21258.849159781312</v>
      </c>
      <c r="AL98" s="28">
        <f>SUMIF(AN98:BD98,"&gt;0")</f>
        <v>13380.404039107661</v>
      </c>
      <c r="AM98" s="21" t="str">
        <f t="shared" si="63"/>
        <v/>
      </c>
      <c r="AN98" s="15">
        <f t="shared" si="42"/>
        <v>1088</v>
      </c>
      <c r="AO98" s="15">
        <f t="shared" si="43"/>
        <v>1069.6846876011655</v>
      </c>
      <c r="AP98" s="15">
        <f t="shared" si="44"/>
        <v>929</v>
      </c>
      <c r="AQ98" s="15">
        <f t="shared" si="45"/>
        <v>822.26950354609937</v>
      </c>
      <c r="AR98" s="15">
        <f t="shared" si="46"/>
        <v>790.9238005644404</v>
      </c>
      <c r="AS98" s="15">
        <f t="shared" si="47"/>
        <v>787.43833943833965</v>
      </c>
      <c r="AT98" s="15">
        <f t="shared" si="48"/>
        <v>780.80381633870024</v>
      </c>
      <c r="AU98" s="15">
        <f t="shared" si="49"/>
        <v>775</v>
      </c>
      <c r="AV98" s="15">
        <f t="shared" si="50"/>
        <v>761</v>
      </c>
      <c r="AW98" s="15">
        <f t="shared" si="51"/>
        <v>744.01211858905003</v>
      </c>
      <c r="AX98" s="15">
        <f t="shared" si="52"/>
        <v>715.18202888215376</v>
      </c>
      <c r="AY98" s="15">
        <f t="shared" si="53"/>
        <v>699.99036144578326</v>
      </c>
      <c r="AZ98" s="15">
        <f t="shared" si="54"/>
        <v>699.70149253731336</v>
      </c>
      <c r="BA98" s="15">
        <f t="shared" si="55"/>
        <v>688.88059701492546</v>
      </c>
      <c r="BB98" s="15">
        <f t="shared" si="56"/>
        <v>680.83827414147345</v>
      </c>
      <c r="BC98" s="15">
        <f t="shared" si="57"/>
        <v>676.72477064220197</v>
      </c>
      <c r="BD98" s="15">
        <f t="shared" si="58"/>
        <v>670.95424836601308</v>
      </c>
      <c r="BE98" s="12" t="s">
        <v>47</v>
      </c>
      <c r="BF98" s="19" t="e">
        <f>VLOOKUP(B98,prot!A:I,9,FALSE)</f>
        <v>#N/A</v>
      </c>
      <c r="BG98" s="9" t="b">
        <f t="shared" si="59"/>
        <v>1</v>
      </c>
      <c r="BH98" s="8">
        <f t="shared" si="60"/>
        <v>0</v>
      </c>
    </row>
    <row r="99" spans="1:60" ht="12.75" customHeight="1">
      <c r="A99" s="3">
        <v>6</v>
      </c>
      <c r="B99" s="4" t="s">
        <v>84</v>
      </c>
      <c r="C99" s="54">
        <v>1978</v>
      </c>
      <c r="D99" s="18">
        <v>956.37295411859407</v>
      </c>
      <c r="E99" s="18" t="s">
        <v>68</v>
      </c>
      <c r="F99" s="38">
        <v>700.60352053646261</v>
      </c>
      <c r="G99" s="38">
        <v>682.77441332324008</v>
      </c>
      <c r="H99" s="18">
        <v>504.62091179385527</v>
      </c>
      <c r="I99" s="18">
        <v>604.33925828395877</v>
      </c>
      <c r="J99" s="18">
        <v>543.80375487070501</v>
      </c>
      <c r="K99" s="18" t="s">
        <v>68</v>
      </c>
      <c r="L99" s="18">
        <v>845.3446384039903</v>
      </c>
      <c r="M99" s="18">
        <v>712.4952505732067</v>
      </c>
      <c r="N99" s="18"/>
      <c r="O99" s="18">
        <v>726.03580862929277</v>
      </c>
      <c r="P99" s="18">
        <v>606.43601546676484</v>
      </c>
      <c r="Q99" s="18" t="s">
        <v>68</v>
      </c>
      <c r="R99" s="18" t="s">
        <v>68</v>
      </c>
      <c r="S99" s="18">
        <v>642.60779436152575</v>
      </c>
      <c r="T99" s="18">
        <v>811.84755222452566</v>
      </c>
      <c r="U99" s="18">
        <v>739.25195232223609</v>
      </c>
      <c r="V99" s="18">
        <v>775.20786963434034</v>
      </c>
      <c r="W99" s="18">
        <v>938.46539468761716</v>
      </c>
      <c r="X99" s="18">
        <v>558.09093701996926</v>
      </c>
      <c r="Y99" s="18">
        <v>502.53552271483312</v>
      </c>
      <c r="Z99" s="18">
        <v>672.15154038301421</v>
      </c>
      <c r="AA99" s="18" t="s">
        <v>68</v>
      </c>
      <c r="AB99" s="18">
        <v>701.90479383171316</v>
      </c>
      <c r="AC99" s="18">
        <v>762.68523510032958</v>
      </c>
      <c r="AD99" s="18">
        <v>598.93035863219359</v>
      </c>
      <c r="AE99" s="18" t="s">
        <v>68</v>
      </c>
      <c r="AF99" s="18" t="s">
        <v>68</v>
      </c>
      <c r="AG99" s="18">
        <v>853</v>
      </c>
      <c r="AH99" s="18" t="s">
        <v>68</v>
      </c>
      <c r="AI99" s="18">
        <v>0</v>
      </c>
      <c r="AJ99" s="18" t="s">
        <v>68</v>
      </c>
      <c r="AK99" s="18">
        <f>SUM(D99:AJ99)</f>
        <v>15439.505476912367</v>
      </c>
      <c r="AL99" s="28">
        <f>SUMIF(AN99:BD99,"&gt;0")</f>
        <v>12731.523991880813</v>
      </c>
      <c r="AM99" s="21" t="str">
        <f t="shared" si="63"/>
        <v/>
      </c>
      <c r="AN99" s="15">
        <f t="shared" si="42"/>
        <v>956.37295411859407</v>
      </c>
      <c r="AO99" s="15">
        <f t="shared" si="43"/>
        <v>938.46539468761716</v>
      </c>
      <c r="AP99" s="15">
        <f t="shared" si="44"/>
        <v>853</v>
      </c>
      <c r="AQ99" s="15">
        <f t="shared" si="45"/>
        <v>845.3446384039903</v>
      </c>
      <c r="AR99" s="15">
        <f t="shared" si="46"/>
        <v>811.84755222452566</v>
      </c>
      <c r="AS99" s="15">
        <f t="shared" si="47"/>
        <v>775.20786963434034</v>
      </c>
      <c r="AT99" s="15">
        <f t="shared" si="48"/>
        <v>762.68523510032958</v>
      </c>
      <c r="AU99" s="15">
        <f t="shared" si="49"/>
        <v>739.25195232223609</v>
      </c>
      <c r="AV99" s="15">
        <f t="shared" si="50"/>
        <v>726.03580862929277</v>
      </c>
      <c r="AW99" s="15">
        <f t="shared" si="51"/>
        <v>712.4952505732067</v>
      </c>
      <c r="AX99" s="15">
        <f t="shared" si="52"/>
        <v>701.90479383171316</v>
      </c>
      <c r="AY99" s="15">
        <f t="shared" si="53"/>
        <v>700.60352053646261</v>
      </c>
      <c r="AZ99" s="15">
        <f t="shared" si="54"/>
        <v>682.77441332324008</v>
      </c>
      <c r="BA99" s="15">
        <f t="shared" si="55"/>
        <v>672.15154038301421</v>
      </c>
      <c r="BB99" s="15">
        <f t="shared" si="56"/>
        <v>642.60779436152575</v>
      </c>
      <c r="BC99" s="15">
        <f t="shared" si="57"/>
        <v>606.43601546676484</v>
      </c>
      <c r="BD99" s="15">
        <f t="shared" si="58"/>
        <v>604.33925828395877</v>
      </c>
      <c r="BE99" s="12" t="s">
        <v>47</v>
      </c>
      <c r="BF99" s="19" t="e">
        <f>VLOOKUP(B99,prot!A:I,9,FALSE)</f>
        <v>#N/A</v>
      </c>
      <c r="BG99" s="9" t="b">
        <f t="shared" si="59"/>
        <v>1</v>
      </c>
      <c r="BH99" s="8">
        <f t="shared" si="60"/>
        <v>0</v>
      </c>
    </row>
    <row r="100" spans="1:60" ht="12.75" customHeight="1">
      <c r="A100" s="3">
        <v>7</v>
      </c>
      <c r="B100" s="4" t="s">
        <v>80</v>
      </c>
      <c r="C100" s="54">
        <v>1972</v>
      </c>
      <c r="D100" s="18" t="s">
        <v>68</v>
      </c>
      <c r="E100" s="18" t="s">
        <v>68</v>
      </c>
      <c r="F100" s="38" t="s">
        <v>68</v>
      </c>
      <c r="G100" s="38" t="s">
        <v>68</v>
      </c>
      <c r="H100" s="18" t="s">
        <v>68</v>
      </c>
      <c r="I100" s="18" t="s">
        <v>68</v>
      </c>
      <c r="J100" s="18" t="s">
        <v>68</v>
      </c>
      <c r="K100" s="18" t="s">
        <v>68</v>
      </c>
      <c r="L100" s="18">
        <v>1069.2914147521165</v>
      </c>
      <c r="M100" s="18">
        <v>1104</v>
      </c>
      <c r="N100" s="18"/>
      <c r="O100" s="18" t="s">
        <v>68</v>
      </c>
      <c r="P100" s="18" t="s">
        <v>68</v>
      </c>
      <c r="Q100" s="18" t="s">
        <v>68</v>
      </c>
      <c r="R100" s="18" t="s">
        <v>68</v>
      </c>
      <c r="S100" s="18" t="s">
        <v>68</v>
      </c>
      <c r="T100" s="18">
        <v>1091.9728674203495</v>
      </c>
      <c r="U100" s="18" t="s">
        <v>68</v>
      </c>
      <c r="V100" s="18" t="s">
        <v>68</v>
      </c>
      <c r="W100" s="18" t="s">
        <v>68</v>
      </c>
      <c r="X100" s="18">
        <v>906.10325047801143</v>
      </c>
      <c r="Y100" s="18">
        <v>1001.0984326018811</v>
      </c>
      <c r="Z100" s="18" t="s">
        <v>68</v>
      </c>
      <c r="AA100" s="18" t="s">
        <v>68</v>
      </c>
      <c r="AB100" s="18">
        <v>978.20282068502365</v>
      </c>
      <c r="AC100" s="18">
        <v>1104</v>
      </c>
      <c r="AD100" s="18">
        <v>851.28088611190026</v>
      </c>
      <c r="AE100" s="18">
        <v>1041.4725663716813</v>
      </c>
      <c r="AF100" s="18">
        <v>669.85416987821793</v>
      </c>
      <c r="AG100" s="18"/>
      <c r="AH100" s="18">
        <v>830.64406779661022</v>
      </c>
      <c r="AI100" s="18">
        <v>1021</v>
      </c>
      <c r="AJ100" s="18" t="s">
        <v>68</v>
      </c>
      <c r="AK100" s="18">
        <f>SUM(D100:AJ100)</f>
        <v>11668.920476095791</v>
      </c>
      <c r="AL100" s="28">
        <f>SUMIF(AN100:BD100,"&gt;0")</f>
        <v>11668.920476095791</v>
      </c>
      <c r="AM100" s="21" t="str">
        <f t="shared" si="63"/>
        <v/>
      </c>
      <c r="AN100" s="15">
        <f t="shared" si="42"/>
        <v>1104</v>
      </c>
      <c r="AO100" s="15">
        <f t="shared" si="43"/>
        <v>1104</v>
      </c>
      <c r="AP100" s="15">
        <f t="shared" si="44"/>
        <v>1091.9728674203495</v>
      </c>
      <c r="AQ100" s="15">
        <f t="shared" si="45"/>
        <v>1069.2914147521165</v>
      </c>
      <c r="AR100" s="15">
        <f t="shared" si="46"/>
        <v>1041.4725663716813</v>
      </c>
      <c r="AS100" s="15">
        <f t="shared" si="47"/>
        <v>1021</v>
      </c>
      <c r="AT100" s="15">
        <f t="shared" si="48"/>
        <v>1001.0984326018811</v>
      </c>
      <c r="AU100" s="15">
        <f t="shared" si="49"/>
        <v>978.20282068502365</v>
      </c>
      <c r="AV100" s="15">
        <f t="shared" si="50"/>
        <v>906.10325047801143</v>
      </c>
      <c r="AW100" s="15">
        <f t="shared" si="51"/>
        <v>851.28088611190026</v>
      </c>
      <c r="AX100" s="15">
        <f t="shared" si="52"/>
        <v>830.64406779661022</v>
      </c>
      <c r="AY100" s="15">
        <f t="shared" si="53"/>
        <v>669.85416987821793</v>
      </c>
      <c r="AZ100" s="15" t="e">
        <f t="shared" si="54"/>
        <v>#NUM!</v>
      </c>
      <c r="BA100" s="15" t="e">
        <f t="shared" si="55"/>
        <v>#NUM!</v>
      </c>
      <c r="BB100" s="15" t="e">
        <f t="shared" si="56"/>
        <v>#NUM!</v>
      </c>
      <c r="BC100" s="15" t="e">
        <f t="shared" si="57"/>
        <v>#NUM!</v>
      </c>
      <c r="BD100" s="15" t="e">
        <f t="shared" si="58"/>
        <v>#NUM!</v>
      </c>
      <c r="BE100" s="12" t="s">
        <v>47</v>
      </c>
      <c r="BF100" s="19" t="e">
        <f>VLOOKUP(B100,prot!A:I,9,FALSE)</f>
        <v>#N/A</v>
      </c>
      <c r="BG100" s="9" t="b">
        <f t="shared" si="59"/>
        <v>1</v>
      </c>
      <c r="BH100" s="8">
        <f t="shared" si="60"/>
        <v>0</v>
      </c>
    </row>
    <row r="101" spans="1:60" ht="14.25" customHeight="1">
      <c r="A101" s="3">
        <v>8</v>
      </c>
      <c r="B101" s="1" t="s">
        <v>36</v>
      </c>
      <c r="C101" s="54">
        <v>1964</v>
      </c>
      <c r="D101" s="18" t="s">
        <v>68</v>
      </c>
      <c r="E101" s="18" t="s">
        <v>68</v>
      </c>
      <c r="F101" s="38" t="s">
        <v>68</v>
      </c>
      <c r="G101" s="38" t="s">
        <v>68</v>
      </c>
      <c r="H101" s="18" t="s">
        <v>68</v>
      </c>
      <c r="I101" s="18" t="s">
        <v>68</v>
      </c>
      <c r="J101" s="18" t="s">
        <v>68</v>
      </c>
      <c r="K101" s="18" t="s">
        <v>68</v>
      </c>
      <c r="L101" s="18" t="s">
        <v>68</v>
      </c>
      <c r="M101" s="18" t="s">
        <v>68</v>
      </c>
      <c r="N101" s="18"/>
      <c r="O101" s="18">
        <v>772.06770680011789</v>
      </c>
      <c r="P101" s="18">
        <v>659.16148148148147</v>
      </c>
      <c r="Q101" s="18">
        <v>852.14833924540471</v>
      </c>
      <c r="R101" s="18" t="s">
        <v>68</v>
      </c>
      <c r="S101" s="18">
        <v>451.57016613644402</v>
      </c>
      <c r="T101" s="18">
        <v>593.03706514864007</v>
      </c>
      <c r="U101" s="18">
        <v>892.96690307328629</v>
      </c>
      <c r="V101" s="18" t="s">
        <v>68</v>
      </c>
      <c r="W101" s="18" t="s">
        <v>68</v>
      </c>
      <c r="X101" s="18">
        <v>945.75368826170597</v>
      </c>
      <c r="Y101" s="18">
        <v>560.73525345622136</v>
      </c>
      <c r="Z101" s="18">
        <v>683.73102585487914</v>
      </c>
      <c r="AA101" s="18">
        <v>784.82220555138792</v>
      </c>
      <c r="AB101" s="18">
        <v>877.2280996361601</v>
      </c>
      <c r="AC101" s="18">
        <v>764.40468750000002</v>
      </c>
      <c r="AD101" s="18">
        <v>651.58041603247091</v>
      </c>
      <c r="AE101" s="18" t="s">
        <v>68</v>
      </c>
      <c r="AF101" s="18" t="s">
        <v>68</v>
      </c>
      <c r="AG101" s="18"/>
      <c r="AH101" s="18">
        <v>632.95682382133987</v>
      </c>
      <c r="AI101" s="18">
        <v>718</v>
      </c>
      <c r="AJ101" s="18">
        <v>644.94373200732787</v>
      </c>
      <c r="AK101" s="18">
        <f>SUM(D101:AJ101)</f>
        <v>11485.107594006869</v>
      </c>
      <c r="AL101" s="28">
        <f>SUMIF(AN101:BD101,"&gt;0")</f>
        <v>11485.107594006868</v>
      </c>
      <c r="AM101" s="21" t="str">
        <f t="shared" si="63"/>
        <v/>
      </c>
      <c r="AN101" s="15">
        <f t="shared" ref="AN101:AN136" si="64">LARGE($D101:$AJ101,1)</f>
        <v>945.75368826170597</v>
      </c>
      <c r="AO101" s="15">
        <f t="shared" ref="AO101:AO136" si="65">LARGE($D101:$AJ101,2)</f>
        <v>892.96690307328629</v>
      </c>
      <c r="AP101" s="15">
        <f t="shared" ref="AP101:AP136" si="66">LARGE($D101:$AJ101,3)</f>
        <v>877.2280996361601</v>
      </c>
      <c r="AQ101" s="15">
        <f t="shared" ref="AQ101:AQ136" si="67">LARGE($D101:$AJ101,4)</f>
        <v>852.14833924540471</v>
      </c>
      <c r="AR101" s="15">
        <f t="shared" ref="AR101:AR136" si="68">LARGE($D101:$AJ101,5)</f>
        <v>784.82220555138792</v>
      </c>
      <c r="AS101" s="15">
        <f t="shared" ref="AS101:AS136" si="69">LARGE($D101:$AJ101,6)</f>
        <v>772.06770680011789</v>
      </c>
      <c r="AT101" s="15">
        <f t="shared" ref="AT101:AT136" si="70">LARGE($D101:$AJ101,7)</f>
        <v>764.40468750000002</v>
      </c>
      <c r="AU101" s="15">
        <f t="shared" ref="AU101:AU136" si="71">LARGE($D101:$AJ101,8)</f>
        <v>718</v>
      </c>
      <c r="AV101" s="15">
        <f t="shared" ref="AV101:AV136" si="72">LARGE($D101:$AJ101,9)</f>
        <v>683.73102585487914</v>
      </c>
      <c r="AW101" s="15">
        <f t="shared" ref="AW101:AW136" si="73">LARGE($D101:$AJ101,10)</f>
        <v>659.16148148148147</v>
      </c>
      <c r="AX101" s="15">
        <f t="shared" ref="AX101:AX136" si="74">LARGE($D101:$AJ101,11)</f>
        <v>651.58041603247091</v>
      </c>
      <c r="AY101" s="15">
        <f t="shared" ref="AY101:AY136" si="75">LARGE($D101:$AJ101,12)</f>
        <v>644.94373200732787</v>
      </c>
      <c r="AZ101" s="15">
        <f t="shared" ref="AZ101:AZ136" si="76">LARGE($D101:$AJ101,13)</f>
        <v>632.95682382133987</v>
      </c>
      <c r="BA101" s="15">
        <f t="shared" ref="BA101:BA136" si="77">LARGE($D101:$AJ101,14)</f>
        <v>593.03706514864007</v>
      </c>
      <c r="BB101" s="15">
        <f t="shared" ref="BB101:BB136" si="78">LARGE($D101:$AJ101,15)</f>
        <v>560.73525345622136</v>
      </c>
      <c r="BC101" s="15">
        <f t="shared" ref="BC101:BC136" si="79">LARGE($D101:$AJ101,16)</f>
        <v>451.57016613644402</v>
      </c>
      <c r="BD101" s="15" t="e">
        <f t="shared" ref="BD101:BD136" si="80">LARGE($D101:$AJ101,17)</f>
        <v>#NUM!</v>
      </c>
      <c r="BE101" s="12" t="s">
        <v>47</v>
      </c>
      <c r="BF101" s="19" t="e">
        <f>VLOOKUP(B101,prot!A:I,9,FALSE)</f>
        <v>#N/A</v>
      </c>
      <c r="BG101" s="9" t="b">
        <f t="shared" ref="BG101:BG132" si="81">ISERROR(BF101)</f>
        <v>1</v>
      </c>
      <c r="BH101" s="8">
        <f t="shared" ref="BH101:BH132" si="82">IF(BG101,0,BF101)</f>
        <v>0</v>
      </c>
    </row>
    <row r="102" spans="1:60" ht="13.5" customHeight="1">
      <c r="A102" s="3">
        <v>9</v>
      </c>
      <c r="B102" s="1" t="s">
        <v>156</v>
      </c>
      <c r="C102" s="55">
        <v>1981</v>
      </c>
      <c r="D102" s="18" t="s">
        <v>68</v>
      </c>
      <c r="E102" s="18" t="s">
        <v>68</v>
      </c>
      <c r="F102" s="38" t="s">
        <v>68</v>
      </c>
      <c r="G102" s="38" t="s">
        <v>68</v>
      </c>
      <c r="H102" s="18" t="s">
        <v>68</v>
      </c>
      <c r="I102" s="18" t="s">
        <v>68</v>
      </c>
      <c r="J102" s="18" t="s">
        <v>68</v>
      </c>
      <c r="K102" s="18" t="s">
        <v>68</v>
      </c>
      <c r="L102" s="18" t="s">
        <v>68</v>
      </c>
      <c r="M102" s="18" t="s">
        <v>68</v>
      </c>
      <c r="N102" s="18"/>
      <c r="O102" s="18">
        <v>538.93937375083271</v>
      </c>
      <c r="P102" s="18">
        <v>501.28668941979527</v>
      </c>
      <c r="Q102" s="18">
        <v>648.9599514563107</v>
      </c>
      <c r="R102" s="18" t="s">
        <v>68</v>
      </c>
      <c r="S102" s="18">
        <v>569.3260950954699</v>
      </c>
      <c r="T102" s="18">
        <v>663.59186927062569</v>
      </c>
      <c r="U102" s="18">
        <v>559.48002536461638</v>
      </c>
      <c r="V102" s="18">
        <v>661.67116182572624</v>
      </c>
      <c r="W102" s="18">
        <v>743.98367593712214</v>
      </c>
      <c r="X102" s="18">
        <v>704.44505928853755</v>
      </c>
      <c r="Y102" s="18">
        <v>639.39267461669522</v>
      </c>
      <c r="Z102" s="18">
        <v>591.37128990106407</v>
      </c>
      <c r="AA102" s="18" t="s">
        <v>68</v>
      </c>
      <c r="AB102" s="18">
        <v>592.07436230004328</v>
      </c>
      <c r="AC102" s="18">
        <v>578.34861111111115</v>
      </c>
      <c r="AD102" s="18">
        <v>624.73287519397024</v>
      </c>
      <c r="AE102" s="18">
        <v>502.15929203539815</v>
      </c>
      <c r="AF102" s="18" t="s">
        <v>68</v>
      </c>
      <c r="AG102" s="18">
        <v>739</v>
      </c>
      <c r="AH102" s="18">
        <v>538.51524390243901</v>
      </c>
      <c r="AI102" s="18">
        <v>631</v>
      </c>
      <c r="AJ102" s="18">
        <v>719.31801515521886</v>
      </c>
      <c r="AK102" s="18">
        <f>SUM(D102:AJ102)</f>
        <v>11747.596265624976</v>
      </c>
      <c r="AL102" s="28">
        <f>SUMIF(AN102:BD102,"&gt;0")</f>
        <v>10744.150284169784</v>
      </c>
      <c r="AM102" s="21" t="str">
        <f t="shared" si="63"/>
        <v/>
      </c>
      <c r="AN102" s="15">
        <f t="shared" si="64"/>
        <v>743.98367593712214</v>
      </c>
      <c r="AO102" s="15">
        <f t="shared" si="65"/>
        <v>739</v>
      </c>
      <c r="AP102" s="15">
        <f t="shared" si="66"/>
        <v>719.31801515521886</v>
      </c>
      <c r="AQ102" s="15">
        <f t="shared" si="67"/>
        <v>704.44505928853755</v>
      </c>
      <c r="AR102" s="15">
        <f t="shared" si="68"/>
        <v>663.59186927062569</v>
      </c>
      <c r="AS102" s="15">
        <f t="shared" si="69"/>
        <v>661.67116182572624</v>
      </c>
      <c r="AT102" s="15">
        <f t="shared" si="70"/>
        <v>648.9599514563107</v>
      </c>
      <c r="AU102" s="15">
        <f t="shared" si="71"/>
        <v>639.39267461669522</v>
      </c>
      <c r="AV102" s="15">
        <f t="shared" si="72"/>
        <v>631</v>
      </c>
      <c r="AW102" s="15">
        <f t="shared" si="73"/>
        <v>624.73287519397024</v>
      </c>
      <c r="AX102" s="15">
        <f t="shared" si="74"/>
        <v>592.07436230004328</v>
      </c>
      <c r="AY102" s="15">
        <f t="shared" si="75"/>
        <v>591.37128990106407</v>
      </c>
      <c r="AZ102" s="15">
        <f t="shared" si="76"/>
        <v>578.34861111111115</v>
      </c>
      <c r="BA102" s="15">
        <f t="shared" si="77"/>
        <v>569.3260950954699</v>
      </c>
      <c r="BB102" s="15">
        <f t="shared" si="78"/>
        <v>559.48002536461638</v>
      </c>
      <c r="BC102" s="15">
        <f t="shared" si="79"/>
        <v>538.93937375083271</v>
      </c>
      <c r="BD102" s="15">
        <f t="shared" si="80"/>
        <v>538.51524390243901</v>
      </c>
      <c r="BE102" s="12" t="s">
        <v>47</v>
      </c>
      <c r="BF102" s="19" t="e">
        <f>VLOOKUP(B102,prot!A:I,9,FALSE)</f>
        <v>#N/A</v>
      </c>
      <c r="BG102" s="9" t="b">
        <f t="shared" si="81"/>
        <v>1</v>
      </c>
      <c r="BH102" s="8">
        <f t="shared" si="82"/>
        <v>0</v>
      </c>
    </row>
    <row r="103" spans="1:60" ht="12.75" customHeight="1">
      <c r="A103" s="3">
        <v>10</v>
      </c>
      <c r="B103" s="1" t="s">
        <v>159</v>
      </c>
      <c r="C103" s="55">
        <v>1985</v>
      </c>
      <c r="D103" s="18"/>
      <c r="E103" s="18"/>
      <c r="F103" s="38"/>
      <c r="G103" s="38"/>
      <c r="H103" s="18"/>
      <c r="I103" s="18"/>
      <c r="J103" s="18"/>
      <c r="K103" s="18"/>
      <c r="L103" s="18"/>
      <c r="M103" s="18"/>
      <c r="N103" s="18"/>
      <c r="O103" s="18"/>
      <c r="P103" s="18">
        <v>496.26119051358557</v>
      </c>
      <c r="Q103" s="18">
        <v>663.71165644171754</v>
      </c>
      <c r="R103" s="18" t="s">
        <v>68</v>
      </c>
      <c r="S103" s="18">
        <v>569.50402144772113</v>
      </c>
      <c r="T103" s="18" t="s">
        <v>68</v>
      </c>
      <c r="U103" s="18">
        <v>811.61806208842904</v>
      </c>
      <c r="V103" s="18" t="s">
        <v>68</v>
      </c>
      <c r="W103" s="18" t="s">
        <v>68</v>
      </c>
      <c r="X103" s="18" t="s">
        <v>68</v>
      </c>
      <c r="Y103" s="18">
        <v>869.34168969601274</v>
      </c>
      <c r="Z103" s="18">
        <v>556.15439856373416</v>
      </c>
      <c r="AA103" s="18" t="s">
        <v>68</v>
      </c>
      <c r="AB103" s="18">
        <v>613.52626756261441</v>
      </c>
      <c r="AC103" s="18">
        <v>734.10606971153845</v>
      </c>
      <c r="AD103" s="18" t="s">
        <v>68</v>
      </c>
      <c r="AE103" s="18" t="s">
        <v>68</v>
      </c>
      <c r="AF103" s="18" t="s">
        <v>68</v>
      </c>
      <c r="AG103" s="18"/>
      <c r="AH103" s="18">
        <v>811.52310101801072</v>
      </c>
      <c r="AI103" s="18">
        <v>887</v>
      </c>
      <c r="AJ103" s="18">
        <v>793.58108108108104</v>
      </c>
      <c r="AK103" s="18">
        <f>SUM(D103:AJ103)</f>
        <v>7806.327538124443</v>
      </c>
      <c r="AL103" s="28">
        <f>SUMIF(AN103:BD103,"&gt;0")</f>
        <v>7806.3275381244448</v>
      </c>
      <c r="AM103" s="21" t="str">
        <f t="shared" si="63"/>
        <v/>
      </c>
      <c r="AN103" s="15">
        <f t="shared" si="64"/>
        <v>887</v>
      </c>
      <c r="AO103" s="15">
        <f t="shared" si="65"/>
        <v>869.34168969601274</v>
      </c>
      <c r="AP103" s="15">
        <f t="shared" si="66"/>
        <v>811.61806208842904</v>
      </c>
      <c r="AQ103" s="15">
        <f t="shared" si="67"/>
        <v>811.52310101801072</v>
      </c>
      <c r="AR103" s="15">
        <f t="shared" si="68"/>
        <v>793.58108108108104</v>
      </c>
      <c r="AS103" s="15">
        <f t="shared" si="69"/>
        <v>734.10606971153845</v>
      </c>
      <c r="AT103" s="15">
        <f t="shared" si="70"/>
        <v>663.71165644171754</v>
      </c>
      <c r="AU103" s="15">
        <f t="shared" si="71"/>
        <v>613.52626756261441</v>
      </c>
      <c r="AV103" s="15">
        <f t="shared" si="72"/>
        <v>569.50402144772113</v>
      </c>
      <c r="AW103" s="15">
        <f t="shared" si="73"/>
        <v>556.15439856373416</v>
      </c>
      <c r="AX103" s="15">
        <f t="shared" si="74"/>
        <v>496.26119051358557</v>
      </c>
      <c r="AY103" s="15" t="e">
        <f t="shared" si="75"/>
        <v>#NUM!</v>
      </c>
      <c r="AZ103" s="15" t="e">
        <f t="shared" si="76"/>
        <v>#NUM!</v>
      </c>
      <c r="BA103" s="15" t="e">
        <f t="shared" si="77"/>
        <v>#NUM!</v>
      </c>
      <c r="BB103" s="15" t="e">
        <f t="shared" si="78"/>
        <v>#NUM!</v>
      </c>
      <c r="BC103" s="15" t="e">
        <f t="shared" si="79"/>
        <v>#NUM!</v>
      </c>
      <c r="BD103" s="15" t="e">
        <f t="shared" si="80"/>
        <v>#NUM!</v>
      </c>
      <c r="BE103" s="12" t="s">
        <v>47</v>
      </c>
      <c r="BF103" s="19" t="e">
        <f>VLOOKUP(B103,prot!A:I,9,FALSE)</f>
        <v>#N/A</v>
      </c>
      <c r="BG103" s="9" t="b">
        <f t="shared" si="81"/>
        <v>1</v>
      </c>
      <c r="BH103" s="8">
        <f t="shared" si="82"/>
        <v>0</v>
      </c>
    </row>
    <row r="104" spans="1:60" ht="12.75" customHeight="1">
      <c r="A104" s="3">
        <v>11</v>
      </c>
      <c r="B104" s="4" t="s">
        <v>40</v>
      </c>
      <c r="C104" s="54">
        <v>1977</v>
      </c>
      <c r="D104" s="18" t="s">
        <v>68</v>
      </c>
      <c r="E104" s="18" t="s">
        <v>68</v>
      </c>
      <c r="F104" s="38" t="s">
        <v>68</v>
      </c>
      <c r="G104" s="38" t="s">
        <v>68</v>
      </c>
      <c r="H104" s="18" t="s">
        <v>68</v>
      </c>
      <c r="I104" s="18" t="s">
        <v>68</v>
      </c>
      <c r="J104" s="18" t="s">
        <v>68</v>
      </c>
      <c r="K104" s="18" t="s">
        <v>68</v>
      </c>
      <c r="L104" s="18">
        <v>896.54755648975322</v>
      </c>
      <c r="M104" s="18">
        <v>1010.9141274238227</v>
      </c>
      <c r="N104" s="18"/>
      <c r="O104" s="18">
        <v>529.7808510638298</v>
      </c>
      <c r="P104" s="18" t="s">
        <v>68</v>
      </c>
      <c r="Q104" s="18" t="s">
        <v>68</v>
      </c>
      <c r="R104" s="18" t="s">
        <v>68</v>
      </c>
      <c r="S104" s="18">
        <v>731.81285178236408</v>
      </c>
      <c r="T104" s="18" t="s">
        <v>68</v>
      </c>
      <c r="U104" s="18" t="s">
        <v>68</v>
      </c>
      <c r="V104" s="18" t="s">
        <v>68</v>
      </c>
      <c r="W104" s="18" t="s">
        <v>68</v>
      </c>
      <c r="X104" s="18" t="s">
        <v>68</v>
      </c>
      <c r="Y104" s="18" t="s">
        <v>68</v>
      </c>
      <c r="Z104" s="18" t="s">
        <v>68</v>
      </c>
      <c r="AA104" s="18" t="s">
        <v>68</v>
      </c>
      <c r="AB104" s="18">
        <v>800.92532775983284</v>
      </c>
      <c r="AC104" s="18">
        <v>1049.3061809250921</v>
      </c>
      <c r="AD104" s="18" t="s">
        <v>68</v>
      </c>
      <c r="AE104" s="18" t="s">
        <v>68</v>
      </c>
      <c r="AF104" s="18" t="s">
        <v>68</v>
      </c>
      <c r="AG104" s="18"/>
      <c r="AH104" s="18" t="s">
        <v>68</v>
      </c>
      <c r="AI104" s="18">
        <v>0</v>
      </c>
      <c r="AJ104" s="18" t="s">
        <v>68</v>
      </c>
      <c r="AK104" s="18">
        <f>SUM(D104:AJ104)</f>
        <v>5019.2868954446949</v>
      </c>
      <c r="AL104" s="28">
        <f>SUMIF(AN104:BD104,"&gt;0")</f>
        <v>5019.2868954446949</v>
      </c>
      <c r="AM104" s="21" t="str">
        <f t="shared" si="63"/>
        <v/>
      </c>
      <c r="AN104" s="15">
        <f t="shared" si="64"/>
        <v>1049.3061809250921</v>
      </c>
      <c r="AO104" s="15">
        <f t="shared" si="65"/>
        <v>1010.9141274238227</v>
      </c>
      <c r="AP104" s="15">
        <f t="shared" si="66"/>
        <v>896.54755648975322</v>
      </c>
      <c r="AQ104" s="15">
        <f t="shared" si="67"/>
        <v>800.92532775983284</v>
      </c>
      <c r="AR104" s="15">
        <f t="shared" si="68"/>
        <v>731.81285178236408</v>
      </c>
      <c r="AS104" s="15">
        <f t="shared" si="69"/>
        <v>529.7808510638298</v>
      </c>
      <c r="AT104" s="15">
        <f t="shared" si="70"/>
        <v>0</v>
      </c>
      <c r="AU104" s="15" t="e">
        <f t="shared" si="71"/>
        <v>#NUM!</v>
      </c>
      <c r="AV104" s="15" t="e">
        <f t="shared" si="72"/>
        <v>#NUM!</v>
      </c>
      <c r="AW104" s="15" t="e">
        <f t="shared" si="73"/>
        <v>#NUM!</v>
      </c>
      <c r="AX104" s="15" t="e">
        <f t="shared" si="74"/>
        <v>#NUM!</v>
      </c>
      <c r="AY104" s="15" t="e">
        <f t="shared" si="75"/>
        <v>#NUM!</v>
      </c>
      <c r="AZ104" s="15" t="e">
        <f t="shared" si="76"/>
        <v>#NUM!</v>
      </c>
      <c r="BA104" s="15" t="e">
        <f t="shared" si="77"/>
        <v>#NUM!</v>
      </c>
      <c r="BB104" s="15" t="e">
        <f t="shared" si="78"/>
        <v>#NUM!</v>
      </c>
      <c r="BC104" s="15" t="e">
        <f t="shared" si="79"/>
        <v>#NUM!</v>
      </c>
      <c r="BD104" s="15" t="e">
        <f t="shared" si="80"/>
        <v>#NUM!</v>
      </c>
      <c r="BE104" s="12" t="s">
        <v>47</v>
      </c>
      <c r="BF104" s="19" t="e">
        <f>VLOOKUP(B104,prot!A:I,9,FALSE)</f>
        <v>#N/A</v>
      </c>
      <c r="BG104" s="9" t="b">
        <f t="shared" si="81"/>
        <v>1</v>
      </c>
      <c r="BH104" s="8">
        <f t="shared" si="82"/>
        <v>0</v>
      </c>
    </row>
    <row r="105" spans="1:60" ht="12.75" customHeight="1">
      <c r="A105" s="3">
        <v>12</v>
      </c>
      <c r="B105" s="1" t="s">
        <v>94</v>
      </c>
      <c r="C105" s="55">
        <v>1984</v>
      </c>
      <c r="D105" s="18" t="s">
        <v>68</v>
      </c>
      <c r="E105" s="18" t="s">
        <v>68</v>
      </c>
      <c r="F105" s="38" t="s">
        <v>68</v>
      </c>
      <c r="G105" s="38" t="s">
        <v>68</v>
      </c>
      <c r="H105" s="18" t="s">
        <v>68</v>
      </c>
      <c r="I105" s="18" t="s">
        <v>68</v>
      </c>
      <c r="J105" s="18" t="s">
        <v>68</v>
      </c>
      <c r="K105" s="18" t="s">
        <v>68</v>
      </c>
      <c r="L105" s="18">
        <v>691.21827411167521</v>
      </c>
      <c r="M105" s="18" t="s">
        <v>68</v>
      </c>
      <c r="N105" s="18"/>
      <c r="O105" s="18" t="s">
        <v>68</v>
      </c>
      <c r="P105" s="18" t="s">
        <v>68</v>
      </c>
      <c r="Q105" s="18" t="s">
        <v>68</v>
      </c>
      <c r="R105" s="18">
        <v>606.01728201099775</v>
      </c>
      <c r="S105" s="18" t="s">
        <v>68</v>
      </c>
      <c r="T105" s="18">
        <v>673.37632048291948</v>
      </c>
      <c r="U105" s="18" t="s">
        <v>68</v>
      </c>
      <c r="V105" s="18" t="s">
        <v>68</v>
      </c>
      <c r="W105" s="18" t="s">
        <v>68</v>
      </c>
      <c r="X105" s="18" t="s">
        <v>68</v>
      </c>
      <c r="Y105" s="18" t="s">
        <v>68</v>
      </c>
      <c r="Z105" s="18" t="s">
        <v>68</v>
      </c>
      <c r="AA105" s="18" t="s">
        <v>68</v>
      </c>
      <c r="AB105" s="18" t="s">
        <v>68</v>
      </c>
      <c r="AC105" s="18" t="s">
        <v>68</v>
      </c>
      <c r="AD105" s="18">
        <v>620.22396416573349</v>
      </c>
      <c r="AE105" s="18" t="s">
        <v>68</v>
      </c>
      <c r="AF105" s="18" t="s">
        <v>68</v>
      </c>
      <c r="AG105" s="18"/>
      <c r="AH105" s="18" t="s">
        <v>68</v>
      </c>
      <c r="AI105" s="18">
        <v>709</v>
      </c>
      <c r="AJ105" s="18" t="s">
        <v>68</v>
      </c>
      <c r="AK105" s="18">
        <f>SUM(D105:AJ105)</f>
        <v>3299.8358407713258</v>
      </c>
      <c r="AL105" s="28">
        <f>SUMIF(AN105:BD105,"&gt;0")</f>
        <v>3299.8358407713263</v>
      </c>
      <c r="AM105" s="21" t="str">
        <f t="shared" si="63"/>
        <v/>
      </c>
      <c r="AN105" s="15">
        <f t="shared" si="64"/>
        <v>709</v>
      </c>
      <c r="AO105" s="15">
        <f t="shared" si="65"/>
        <v>691.21827411167521</v>
      </c>
      <c r="AP105" s="15">
        <f t="shared" si="66"/>
        <v>673.37632048291948</v>
      </c>
      <c r="AQ105" s="15">
        <f t="shared" si="67"/>
        <v>620.22396416573349</v>
      </c>
      <c r="AR105" s="15">
        <f t="shared" si="68"/>
        <v>606.01728201099775</v>
      </c>
      <c r="AS105" s="15" t="e">
        <f t="shared" si="69"/>
        <v>#NUM!</v>
      </c>
      <c r="AT105" s="15" t="e">
        <f t="shared" si="70"/>
        <v>#NUM!</v>
      </c>
      <c r="AU105" s="15" t="e">
        <f t="shared" si="71"/>
        <v>#NUM!</v>
      </c>
      <c r="AV105" s="15" t="e">
        <f t="shared" si="72"/>
        <v>#NUM!</v>
      </c>
      <c r="AW105" s="15" t="e">
        <f t="shared" si="73"/>
        <v>#NUM!</v>
      </c>
      <c r="AX105" s="15" t="e">
        <f t="shared" si="74"/>
        <v>#NUM!</v>
      </c>
      <c r="AY105" s="15" t="e">
        <f t="shared" si="75"/>
        <v>#NUM!</v>
      </c>
      <c r="AZ105" s="15" t="e">
        <f t="shared" si="76"/>
        <v>#NUM!</v>
      </c>
      <c r="BA105" s="15" t="e">
        <f t="shared" si="77"/>
        <v>#NUM!</v>
      </c>
      <c r="BB105" s="15" t="e">
        <f t="shared" si="78"/>
        <v>#NUM!</v>
      </c>
      <c r="BC105" s="15" t="e">
        <f t="shared" si="79"/>
        <v>#NUM!</v>
      </c>
      <c r="BD105" s="15" t="e">
        <f t="shared" si="80"/>
        <v>#NUM!</v>
      </c>
      <c r="BE105" s="12" t="s">
        <v>47</v>
      </c>
      <c r="BF105" s="19" t="e">
        <f>VLOOKUP(B105,prot!A:I,9,FALSE)</f>
        <v>#N/A</v>
      </c>
      <c r="BG105" s="9" t="b">
        <f t="shared" si="81"/>
        <v>1</v>
      </c>
      <c r="BH105" s="8">
        <f t="shared" si="82"/>
        <v>0</v>
      </c>
    </row>
    <row r="106" spans="1:60">
      <c r="A106" s="3">
        <v>13</v>
      </c>
      <c r="B106" s="1" t="s">
        <v>166</v>
      </c>
      <c r="C106" s="55">
        <v>1979</v>
      </c>
      <c r="D106" s="18"/>
      <c r="E106" s="18"/>
      <c r="F106" s="38"/>
      <c r="G106" s="3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>
        <v>529.35376943385143</v>
      </c>
      <c r="Y106" s="18">
        <v>518.86323813858235</v>
      </c>
      <c r="Z106" s="18">
        <v>706.22016732716861</v>
      </c>
      <c r="AA106" s="18" t="s">
        <v>68</v>
      </c>
      <c r="AB106" s="18" t="s">
        <v>68</v>
      </c>
      <c r="AC106" s="18" t="s">
        <v>68</v>
      </c>
      <c r="AD106" s="18" t="s">
        <v>68</v>
      </c>
      <c r="AE106" s="18" t="s">
        <v>68</v>
      </c>
      <c r="AF106" s="18" t="s">
        <v>68</v>
      </c>
      <c r="AG106" s="18"/>
      <c r="AH106" s="18">
        <v>573.52805986103681</v>
      </c>
      <c r="AI106" s="18">
        <v>0</v>
      </c>
      <c r="AJ106" s="18" t="s">
        <v>68</v>
      </c>
      <c r="AK106" s="18">
        <f>SUM(D106:AJ106)</f>
        <v>2327.9652347606393</v>
      </c>
      <c r="AL106" s="28">
        <f>SUMIF(AN106:BD106,"&gt;0")</f>
        <v>2327.9652347606393</v>
      </c>
      <c r="AM106" s="21" t="str">
        <f t="shared" si="63"/>
        <v/>
      </c>
      <c r="AN106" s="15">
        <f t="shared" si="64"/>
        <v>706.22016732716861</v>
      </c>
      <c r="AO106" s="15">
        <f t="shared" si="65"/>
        <v>573.52805986103681</v>
      </c>
      <c r="AP106" s="15">
        <f t="shared" si="66"/>
        <v>529.35376943385143</v>
      </c>
      <c r="AQ106" s="15">
        <f t="shared" si="67"/>
        <v>518.86323813858235</v>
      </c>
      <c r="AR106" s="15">
        <f t="shared" si="68"/>
        <v>0</v>
      </c>
      <c r="AS106" s="15" t="e">
        <f t="shared" si="69"/>
        <v>#NUM!</v>
      </c>
      <c r="AT106" s="15" t="e">
        <f t="shared" si="70"/>
        <v>#NUM!</v>
      </c>
      <c r="AU106" s="15" t="e">
        <f t="shared" si="71"/>
        <v>#NUM!</v>
      </c>
      <c r="AV106" s="15" t="e">
        <f t="shared" si="72"/>
        <v>#NUM!</v>
      </c>
      <c r="AW106" s="15" t="e">
        <f t="shared" si="73"/>
        <v>#NUM!</v>
      </c>
      <c r="AX106" s="15" t="e">
        <f t="shared" si="74"/>
        <v>#NUM!</v>
      </c>
      <c r="AY106" s="15" t="e">
        <f t="shared" si="75"/>
        <v>#NUM!</v>
      </c>
      <c r="AZ106" s="15" t="e">
        <f t="shared" si="76"/>
        <v>#NUM!</v>
      </c>
      <c r="BA106" s="15" t="e">
        <f t="shared" si="77"/>
        <v>#NUM!</v>
      </c>
      <c r="BB106" s="15" t="e">
        <f t="shared" si="78"/>
        <v>#NUM!</v>
      </c>
      <c r="BC106" s="15" t="e">
        <f t="shared" si="79"/>
        <v>#NUM!</v>
      </c>
      <c r="BD106" s="15" t="e">
        <f t="shared" si="80"/>
        <v>#NUM!</v>
      </c>
      <c r="BE106" s="12" t="s">
        <v>47</v>
      </c>
      <c r="BF106" s="19" t="e">
        <f>VLOOKUP(B106,prot!A:I,9,FALSE)</f>
        <v>#N/A</v>
      </c>
      <c r="BG106" s="9" t="b">
        <f t="shared" si="81"/>
        <v>1</v>
      </c>
      <c r="BH106" s="8">
        <f t="shared" si="82"/>
        <v>0</v>
      </c>
    </row>
    <row r="107" spans="1:60" ht="12.75" customHeight="1">
      <c r="A107" s="3">
        <v>14</v>
      </c>
      <c r="B107" s="1" t="s">
        <v>108</v>
      </c>
      <c r="C107" s="55">
        <v>1975</v>
      </c>
      <c r="D107" s="18" t="s">
        <v>68</v>
      </c>
      <c r="E107" s="18" t="s">
        <v>68</v>
      </c>
      <c r="F107" s="38" t="s">
        <v>68</v>
      </c>
      <c r="G107" s="38" t="s">
        <v>68</v>
      </c>
      <c r="H107" s="18" t="s">
        <v>68</v>
      </c>
      <c r="I107" s="18" t="s">
        <v>68</v>
      </c>
      <c r="J107" s="18" t="s">
        <v>68</v>
      </c>
      <c r="K107" s="18" t="s">
        <v>68</v>
      </c>
      <c r="L107" s="18">
        <v>716.12582781456956</v>
      </c>
      <c r="M107" s="18">
        <v>707.60994263862358</v>
      </c>
      <c r="N107" s="18"/>
      <c r="O107" s="18" t="s">
        <v>68</v>
      </c>
      <c r="P107" s="18" t="s">
        <v>68</v>
      </c>
      <c r="Q107" s="18" t="s">
        <v>68</v>
      </c>
      <c r="R107" s="18" t="s">
        <v>68</v>
      </c>
      <c r="S107" s="18" t="s">
        <v>68</v>
      </c>
      <c r="T107" s="18" t="s">
        <v>68</v>
      </c>
      <c r="U107" s="18" t="s">
        <v>68</v>
      </c>
      <c r="V107" s="18" t="s">
        <v>68</v>
      </c>
      <c r="W107" s="18" t="s">
        <v>68</v>
      </c>
      <c r="X107" s="18" t="s">
        <v>68</v>
      </c>
      <c r="Y107" s="18">
        <v>772.77704485488152</v>
      </c>
      <c r="Z107" s="18" t="s">
        <v>68</v>
      </c>
      <c r="AA107" s="18" t="s">
        <v>68</v>
      </c>
      <c r="AB107" s="18" t="s">
        <v>68</v>
      </c>
      <c r="AC107" s="18" t="s">
        <v>68</v>
      </c>
      <c r="AD107" s="18" t="s">
        <v>68</v>
      </c>
      <c r="AE107" s="18" t="s">
        <v>68</v>
      </c>
      <c r="AF107" s="18" t="s">
        <v>68</v>
      </c>
      <c r="AG107" s="18"/>
      <c r="AH107" s="18" t="s">
        <v>68</v>
      </c>
      <c r="AI107" s="18">
        <v>0</v>
      </c>
      <c r="AJ107" s="18" t="s">
        <v>68</v>
      </c>
      <c r="AK107" s="18">
        <f>SUM(D107:AJ107)</f>
        <v>2196.512815308075</v>
      </c>
      <c r="AL107" s="28">
        <f>SUMIF(AN107:BD107,"&gt;0")</f>
        <v>2196.5128153080746</v>
      </c>
      <c r="AM107" s="21" t="str">
        <f t="shared" si="63"/>
        <v/>
      </c>
      <c r="AN107" s="15">
        <f t="shared" si="64"/>
        <v>772.77704485488152</v>
      </c>
      <c r="AO107" s="15">
        <f t="shared" si="65"/>
        <v>716.12582781456956</v>
      </c>
      <c r="AP107" s="15">
        <f t="shared" si="66"/>
        <v>707.60994263862358</v>
      </c>
      <c r="AQ107" s="15">
        <f t="shared" si="67"/>
        <v>0</v>
      </c>
      <c r="AR107" s="15" t="e">
        <f t="shared" si="68"/>
        <v>#NUM!</v>
      </c>
      <c r="AS107" s="15" t="e">
        <f t="shared" si="69"/>
        <v>#NUM!</v>
      </c>
      <c r="AT107" s="15" t="e">
        <f t="shared" si="70"/>
        <v>#NUM!</v>
      </c>
      <c r="AU107" s="15" t="e">
        <f t="shared" si="71"/>
        <v>#NUM!</v>
      </c>
      <c r="AV107" s="15" t="e">
        <f t="shared" si="72"/>
        <v>#NUM!</v>
      </c>
      <c r="AW107" s="15" t="e">
        <f t="shared" si="73"/>
        <v>#NUM!</v>
      </c>
      <c r="AX107" s="15" t="e">
        <f t="shared" si="74"/>
        <v>#NUM!</v>
      </c>
      <c r="AY107" s="15" t="e">
        <f t="shared" si="75"/>
        <v>#NUM!</v>
      </c>
      <c r="AZ107" s="15" t="e">
        <f t="shared" si="76"/>
        <v>#NUM!</v>
      </c>
      <c r="BA107" s="15" t="e">
        <f t="shared" si="77"/>
        <v>#NUM!</v>
      </c>
      <c r="BB107" s="15" t="e">
        <f t="shared" si="78"/>
        <v>#NUM!</v>
      </c>
      <c r="BC107" s="15" t="e">
        <f t="shared" si="79"/>
        <v>#NUM!</v>
      </c>
      <c r="BD107" s="15" t="e">
        <f t="shared" si="80"/>
        <v>#NUM!</v>
      </c>
      <c r="BE107" s="12" t="s">
        <v>47</v>
      </c>
      <c r="BF107" s="19" t="e">
        <f>VLOOKUP(B107,prot!A:I,9,FALSE)</f>
        <v>#N/A</v>
      </c>
      <c r="BG107" s="9" t="b">
        <f t="shared" si="81"/>
        <v>1</v>
      </c>
      <c r="BH107" s="8">
        <f t="shared" si="82"/>
        <v>0</v>
      </c>
    </row>
    <row r="108" spans="1:60">
      <c r="A108" s="3">
        <v>15</v>
      </c>
      <c r="B108" s="1" t="s">
        <v>155</v>
      </c>
      <c r="C108" s="55">
        <v>1978</v>
      </c>
      <c r="D108" s="18" t="s">
        <v>68</v>
      </c>
      <c r="E108" s="18" t="s">
        <v>68</v>
      </c>
      <c r="F108" s="38" t="s">
        <v>68</v>
      </c>
      <c r="G108" s="38" t="s">
        <v>68</v>
      </c>
      <c r="H108" s="18" t="s">
        <v>68</v>
      </c>
      <c r="I108" s="18" t="s">
        <v>68</v>
      </c>
      <c r="J108" s="18" t="s">
        <v>68</v>
      </c>
      <c r="K108" s="18" t="s">
        <v>68</v>
      </c>
      <c r="L108" s="18" t="s">
        <v>68</v>
      </c>
      <c r="M108" s="18">
        <v>1034.3547313361867</v>
      </c>
      <c r="N108" s="18"/>
      <c r="O108" s="18">
        <v>849.45192307692332</v>
      </c>
      <c r="P108" s="18" t="s">
        <v>68</v>
      </c>
      <c r="Q108" s="18" t="s">
        <v>68</v>
      </c>
      <c r="R108" s="18" t="s">
        <v>68</v>
      </c>
      <c r="S108" s="18" t="s">
        <v>68</v>
      </c>
      <c r="T108" s="18" t="s">
        <v>68</v>
      </c>
      <c r="U108" s="18" t="s">
        <v>68</v>
      </c>
      <c r="V108" s="18" t="s">
        <v>68</v>
      </c>
      <c r="W108" s="18" t="s">
        <v>68</v>
      </c>
      <c r="X108" s="18" t="s">
        <v>68</v>
      </c>
      <c r="Y108" s="18" t="s">
        <v>68</v>
      </c>
      <c r="Z108" s="18" t="s">
        <v>68</v>
      </c>
      <c r="AA108" s="18" t="s">
        <v>68</v>
      </c>
      <c r="AB108" s="18" t="s">
        <v>68</v>
      </c>
      <c r="AC108" s="18" t="s">
        <v>68</v>
      </c>
      <c r="AD108" s="18" t="s">
        <v>68</v>
      </c>
      <c r="AE108" s="18" t="s">
        <v>68</v>
      </c>
      <c r="AF108" s="18" t="s">
        <v>68</v>
      </c>
      <c r="AG108" s="18"/>
      <c r="AH108" s="18" t="s">
        <v>68</v>
      </c>
      <c r="AI108" s="18">
        <v>0</v>
      </c>
      <c r="AJ108" s="18" t="s">
        <v>68</v>
      </c>
      <c r="AK108" s="18">
        <f>SUM(D108:AJ108)</f>
        <v>1883.80665441311</v>
      </c>
      <c r="AL108" s="28">
        <f>SUMIF(AN108:BD108,"&gt;0")</f>
        <v>1883.80665441311</v>
      </c>
      <c r="AM108" s="21" t="str">
        <f t="shared" si="63"/>
        <v/>
      </c>
      <c r="AN108" s="15">
        <f t="shared" si="64"/>
        <v>1034.3547313361867</v>
      </c>
      <c r="AO108" s="15">
        <f t="shared" si="65"/>
        <v>849.45192307692332</v>
      </c>
      <c r="AP108" s="15">
        <f t="shared" si="66"/>
        <v>0</v>
      </c>
      <c r="AQ108" s="15" t="e">
        <f t="shared" si="67"/>
        <v>#NUM!</v>
      </c>
      <c r="AR108" s="15" t="e">
        <f t="shared" si="68"/>
        <v>#NUM!</v>
      </c>
      <c r="AS108" s="15" t="e">
        <f t="shared" si="69"/>
        <v>#NUM!</v>
      </c>
      <c r="AT108" s="15" t="e">
        <f t="shared" si="70"/>
        <v>#NUM!</v>
      </c>
      <c r="AU108" s="15" t="e">
        <f t="shared" si="71"/>
        <v>#NUM!</v>
      </c>
      <c r="AV108" s="15" t="e">
        <f t="shared" si="72"/>
        <v>#NUM!</v>
      </c>
      <c r="AW108" s="15" t="e">
        <f t="shared" si="73"/>
        <v>#NUM!</v>
      </c>
      <c r="AX108" s="15" t="e">
        <f t="shared" si="74"/>
        <v>#NUM!</v>
      </c>
      <c r="AY108" s="15" t="e">
        <f t="shared" si="75"/>
        <v>#NUM!</v>
      </c>
      <c r="AZ108" s="15" t="e">
        <f t="shared" si="76"/>
        <v>#NUM!</v>
      </c>
      <c r="BA108" s="15" t="e">
        <f t="shared" si="77"/>
        <v>#NUM!</v>
      </c>
      <c r="BB108" s="15" t="e">
        <f t="shared" si="78"/>
        <v>#NUM!</v>
      </c>
      <c r="BC108" s="15" t="e">
        <f t="shared" si="79"/>
        <v>#NUM!</v>
      </c>
      <c r="BD108" s="15" t="e">
        <f t="shared" si="80"/>
        <v>#NUM!</v>
      </c>
      <c r="BE108" s="12" t="s">
        <v>47</v>
      </c>
      <c r="BF108" s="19" t="e">
        <f>VLOOKUP(B108,prot!A:I,9,FALSE)</f>
        <v>#N/A</v>
      </c>
      <c r="BG108" s="9" t="b">
        <f t="shared" si="81"/>
        <v>1</v>
      </c>
      <c r="BH108" s="8">
        <f t="shared" si="82"/>
        <v>0</v>
      </c>
    </row>
    <row r="109" spans="1:60">
      <c r="A109" s="3">
        <v>16</v>
      </c>
      <c r="B109" s="1" t="s">
        <v>165</v>
      </c>
      <c r="C109" s="55">
        <v>1973</v>
      </c>
      <c r="D109" s="18"/>
      <c r="E109" s="18"/>
      <c r="F109" s="38"/>
      <c r="G109" s="3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>
        <v>650.47770480470092</v>
      </c>
      <c r="Y109" s="18" t="s">
        <v>68</v>
      </c>
      <c r="Z109" s="18" t="s">
        <v>68</v>
      </c>
      <c r="AA109" s="18" t="s">
        <v>68</v>
      </c>
      <c r="AB109" s="18" t="s">
        <v>68</v>
      </c>
      <c r="AC109" s="18" t="s">
        <v>68</v>
      </c>
      <c r="AD109" s="18" t="s">
        <v>68</v>
      </c>
      <c r="AE109" s="18" t="s">
        <v>68</v>
      </c>
      <c r="AF109" s="18" t="s">
        <v>68</v>
      </c>
      <c r="AG109" s="18">
        <v>872</v>
      </c>
      <c r="AH109" s="18" t="s">
        <v>68</v>
      </c>
      <c r="AI109" s="18">
        <v>0</v>
      </c>
      <c r="AJ109" s="18" t="s">
        <v>68</v>
      </c>
      <c r="AK109" s="18">
        <f>SUM(D109:AJ109)</f>
        <v>1522.4777048047008</v>
      </c>
      <c r="AL109" s="28">
        <f>SUMIF(AN109:BD109,"&gt;0")</f>
        <v>1522.4777048047008</v>
      </c>
      <c r="AM109" s="21" t="str">
        <f t="shared" si="63"/>
        <v/>
      </c>
      <c r="AN109" s="15">
        <f t="shared" si="64"/>
        <v>872</v>
      </c>
      <c r="AO109" s="15">
        <f t="shared" si="65"/>
        <v>650.47770480470092</v>
      </c>
      <c r="AP109" s="15">
        <f t="shared" si="66"/>
        <v>0</v>
      </c>
      <c r="AQ109" s="15" t="e">
        <f t="shared" si="67"/>
        <v>#NUM!</v>
      </c>
      <c r="AR109" s="15" t="e">
        <f t="shared" si="68"/>
        <v>#NUM!</v>
      </c>
      <c r="AS109" s="15" t="e">
        <f t="shared" si="69"/>
        <v>#NUM!</v>
      </c>
      <c r="AT109" s="15" t="e">
        <f t="shared" si="70"/>
        <v>#NUM!</v>
      </c>
      <c r="AU109" s="15" t="e">
        <f t="shared" si="71"/>
        <v>#NUM!</v>
      </c>
      <c r="AV109" s="15" t="e">
        <f t="shared" si="72"/>
        <v>#NUM!</v>
      </c>
      <c r="AW109" s="15" t="e">
        <f t="shared" si="73"/>
        <v>#NUM!</v>
      </c>
      <c r="AX109" s="15" t="e">
        <f t="shared" si="74"/>
        <v>#NUM!</v>
      </c>
      <c r="AY109" s="15" t="e">
        <f t="shared" si="75"/>
        <v>#NUM!</v>
      </c>
      <c r="AZ109" s="15" t="e">
        <f t="shared" si="76"/>
        <v>#NUM!</v>
      </c>
      <c r="BA109" s="15" t="e">
        <f t="shared" si="77"/>
        <v>#NUM!</v>
      </c>
      <c r="BB109" s="15" t="e">
        <f t="shared" si="78"/>
        <v>#NUM!</v>
      </c>
      <c r="BC109" s="15" t="e">
        <f t="shared" si="79"/>
        <v>#NUM!</v>
      </c>
      <c r="BD109" s="15" t="e">
        <f t="shared" si="80"/>
        <v>#NUM!</v>
      </c>
      <c r="BE109" s="12" t="s">
        <v>47</v>
      </c>
      <c r="BF109" s="19" t="e">
        <f>VLOOKUP(B109,prot!A:I,9,FALSE)</f>
        <v>#N/A</v>
      </c>
      <c r="BG109" s="9" t="b">
        <f t="shared" si="81"/>
        <v>1</v>
      </c>
      <c r="BH109" s="8">
        <f t="shared" si="82"/>
        <v>0</v>
      </c>
    </row>
    <row r="110" spans="1:60" hidden="1">
      <c r="A110" s="3">
        <v>17</v>
      </c>
      <c r="B110" s="1" t="s">
        <v>147</v>
      </c>
      <c r="C110" s="55">
        <v>1986</v>
      </c>
      <c r="D110" s="18" t="s">
        <v>68</v>
      </c>
      <c r="E110" s="18" t="s">
        <v>68</v>
      </c>
      <c r="F110" s="38" t="s">
        <v>68</v>
      </c>
      <c r="G110" s="38" t="s">
        <v>68</v>
      </c>
      <c r="H110" s="18" t="s">
        <v>68</v>
      </c>
      <c r="I110" s="18" t="s">
        <v>68</v>
      </c>
      <c r="J110" s="18" t="s">
        <v>68</v>
      </c>
      <c r="K110" s="18" t="s">
        <v>68</v>
      </c>
      <c r="L110" s="18">
        <v>655.33414337788588</v>
      </c>
      <c r="M110" s="18">
        <v>803.31141199226317</v>
      </c>
      <c r="N110" s="18"/>
      <c r="O110" s="18" t="s">
        <v>68</v>
      </c>
      <c r="P110" s="18" t="s">
        <v>68</v>
      </c>
      <c r="Q110" s="18" t="s">
        <v>68</v>
      </c>
      <c r="R110" s="18" t="s">
        <v>68</v>
      </c>
      <c r="S110" s="18" t="s">
        <v>68</v>
      </c>
      <c r="T110" s="18" t="s">
        <v>68</v>
      </c>
      <c r="U110" s="18" t="s">
        <v>68</v>
      </c>
      <c r="V110" s="18" t="s">
        <v>68</v>
      </c>
      <c r="W110" s="18" t="s">
        <v>68</v>
      </c>
      <c r="X110" s="18" t="s">
        <v>68</v>
      </c>
      <c r="Y110" s="18" t="s">
        <v>68</v>
      </c>
      <c r="Z110" s="18" t="s">
        <v>68</v>
      </c>
      <c r="AA110" s="18" t="s">
        <v>68</v>
      </c>
      <c r="AB110" s="18" t="s">
        <v>68</v>
      </c>
      <c r="AC110" s="18" t="s">
        <v>68</v>
      </c>
      <c r="AD110" s="18" t="s">
        <v>68</v>
      </c>
      <c r="AE110" s="18" t="s">
        <v>68</v>
      </c>
      <c r="AF110" s="18" t="s">
        <v>68</v>
      </c>
      <c r="AG110" s="18"/>
      <c r="AH110" s="18" t="s">
        <v>68</v>
      </c>
      <c r="AI110" s="18">
        <v>0</v>
      </c>
      <c r="AJ110" s="18" t="s">
        <v>68</v>
      </c>
      <c r="AK110" s="18">
        <f>SUM(D110:AJ110)</f>
        <v>1458.6455553701489</v>
      </c>
      <c r="AL110" s="28">
        <f>SUMIF(AN110:BD110,"&gt;0")</f>
        <v>1458.6455553701489</v>
      </c>
      <c r="AM110" s="21" t="str">
        <f t="shared" si="63"/>
        <v/>
      </c>
      <c r="AN110" s="15">
        <f t="shared" si="64"/>
        <v>803.31141199226317</v>
      </c>
      <c r="AO110" s="15">
        <f t="shared" si="65"/>
        <v>655.33414337788588</v>
      </c>
      <c r="AP110" s="15">
        <f t="shared" si="66"/>
        <v>0</v>
      </c>
      <c r="AQ110" s="15" t="e">
        <f t="shared" si="67"/>
        <v>#NUM!</v>
      </c>
      <c r="AR110" s="15" t="e">
        <f t="shared" si="68"/>
        <v>#NUM!</v>
      </c>
      <c r="AS110" s="15" t="e">
        <f t="shared" si="69"/>
        <v>#NUM!</v>
      </c>
      <c r="AT110" s="15" t="e">
        <f t="shared" si="70"/>
        <v>#NUM!</v>
      </c>
      <c r="AU110" s="15" t="e">
        <f t="shared" si="71"/>
        <v>#NUM!</v>
      </c>
      <c r="AV110" s="15" t="e">
        <f t="shared" si="72"/>
        <v>#NUM!</v>
      </c>
      <c r="AW110" s="15" t="e">
        <f t="shared" si="73"/>
        <v>#NUM!</v>
      </c>
      <c r="AX110" s="15" t="e">
        <f t="shared" si="74"/>
        <v>#NUM!</v>
      </c>
      <c r="AY110" s="15" t="e">
        <f t="shared" si="75"/>
        <v>#NUM!</v>
      </c>
      <c r="AZ110" s="15" t="e">
        <f t="shared" si="76"/>
        <v>#NUM!</v>
      </c>
      <c r="BA110" s="15" t="e">
        <f t="shared" si="77"/>
        <v>#NUM!</v>
      </c>
      <c r="BB110" s="15" t="e">
        <f t="shared" si="78"/>
        <v>#NUM!</v>
      </c>
      <c r="BC110" s="15" t="e">
        <f t="shared" si="79"/>
        <v>#NUM!</v>
      </c>
      <c r="BD110" s="15" t="e">
        <f t="shared" si="80"/>
        <v>#NUM!</v>
      </c>
      <c r="BE110" s="12" t="s">
        <v>47</v>
      </c>
      <c r="BF110" s="19" t="e">
        <f>VLOOKUP(B110,prot!A:I,9,FALSE)</f>
        <v>#N/A</v>
      </c>
      <c r="BG110" s="9" t="b">
        <f t="shared" si="81"/>
        <v>1</v>
      </c>
      <c r="BH110" s="8">
        <f t="shared" si="82"/>
        <v>0</v>
      </c>
    </row>
    <row r="111" spans="1:60" hidden="1">
      <c r="A111" s="3">
        <v>18</v>
      </c>
      <c r="B111" s="1" t="s">
        <v>157</v>
      </c>
      <c r="C111" s="57">
        <v>1975</v>
      </c>
      <c r="D111" s="18" t="s">
        <v>68</v>
      </c>
      <c r="E111" s="18" t="s">
        <v>68</v>
      </c>
      <c r="F111" s="38" t="s">
        <v>68</v>
      </c>
      <c r="G111" s="38" t="s">
        <v>68</v>
      </c>
      <c r="H111" s="18" t="s">
        <v>68</v>
      </c>
      <c r="I111" s="18" t="s">
        <v>68</v>
      </c>
      <c r="J111" s="18" t="s">
        <v>68</v>
      </c>
      <c r="K111" s="18" t="s">
        <v>68</v>
      </c>
      <c r="L111" s="18" t="s">
        <v>68</v>
      </c>
      <c r="M111" s="18" t="s">
        <v>68</v>
      </c>
      <c r="N111" s="18"/>
      <c r="O111" s="18">
        <v>495.88373919874323</v>
      </c>
      <c r="P111" s="18">
        <v>663.25507989741573</v>
      </c>
      <c r="Q111" s="18" t="s">
        <v>68</v>
      </c>
      <c r="R111" s="18" t="s">
        <v>68</v>
      </c>
      <c r="S111" s="18" t="s">
        <v>68</v>
      </c>
      <c r="T111" s="18" t="s">
        <v>68</v>
      </c>
      <c r="U111" s="18" t="s">
        <v>68</v>
      </c>
      <c r="V111" s="18" t="s">
        <v>68</v>
      </c>
      <c r="W111" s="18" t="s">
        <v>68</v>
      </c>
      <c r="X111" s="18" t="s">
        <v>68</v>
      </c>
      <c r="Y111" s="18" t="s">
        <v>68</v>
      </c>
      <c r="Z111" s="18" t="s">
        <v>68</v>
      </c>
      <c r="AA111" s="18" t="s">
        <v>68</v>
      </c>
      <c r="AB111" s="18" t="s">
        <v>68</v>
      </c>
      <c r="AC111" s="18" t="s">
        <v>68</v>
      </c>
      <c r="AD111" s="18" t="s">
        <v>68</v>
      </c>
      <c r="AE111" s="18" t="s">
        <v>68</v>
      </c>
      <c r="AF111" s="18" t="s">
        <v>68</v>
      </c>
      <c r="AG111" s="18"/>
      <c r="AH111" s="18" t="s">
        <v>68</v>
      </c>
      <c r="AI111" s="18">
        <v>0</v>
      </c>
      <c r="AJ111" s="18" t="s">
        <v>68</v>
      </c>
      <c r="AK111" s="18">
        <f>SUM(D111:AJ111)</f>
        <v>1159.1388190961588</v>
      </c>
      <c r="AL111" s="28">
        <f>SUMIF(AN111:BD111,"&gt;0")</f>
        <v>1159.1388190961588</v>
      </c>
      <c r="AM111" s="21" t="str">
        <f t="shared" si="63"/>
        <v/>
      </c>
      <c r="AN111" s="15">
        <f t="shared" si="64"/>
        <v>663.25507989741573</v>
      </c>
      <c r="AO111" s="15">
        <f t="shared" si="65"/>
        <v>495.88373919874323</v>
      </c>
      <c r="AP111" s="15">
        <f t="shared" si="66"/>
        <v>0</v>
      </c>
      <c r="AQ111" s="15" t="e">
        <f t="shared" si="67"/>
        <v>#NUM!</v>
      </c>
      <c r="AR111" s="15" t="e">
        <f t="shared" si="68"/>
        <v>#NUM!</v>
      </c>
      <c r="AS111" s="15" t="e">
        <f t="shared" si="69"/>
        <v>#NUM!</v>
      </c>
      <c r="AT111" s="15" t="e">
        <f t="shared" si="70"/>
        <v>#NUM!</v>
      </c>
      <c r="AU111" s="15" t="e">
        <f t="shared" si="71"/>
        <v>#NUM!</v>
      </c>
      <c r="AV111" s="15" t="e">
        <f t="shared" si="72"/>
        <v>#NUM!</v>
      </c>
      <c r="AW111" s="15" t="e">
        <f t="shared" si="73"/>
        <v>#NUM!</v>
      </c>
      <c r="AX111" s="15" t="e">
        <f t="shared" si="74"/>
        <v>#NUM!</v>
      </c>
      <c r="AY111" s="15" t="e">
        <f t="shared" si="75"/>
        <v>#NUM!</v>
      </c>
      <c r="AZ111" s="15" t="e">
        <f t="shared" si="76"/>
        <v>#NUM!</v>
      </c>
      <c r="BA111" s="15" t="e">
        <f t="shared" si="77"/>
        <v>#NUM!</v>
      </c>
      <c r="BB111" s="15" t="e">
        <f t="shared" si="78"/>
        <v>#NUM!</v>
      </c>
      <c r="BC111" s="15" t="e">
        <f t="shared" si="79"/>
        <v>#NUM!</v>
      </c>
      <c r="BD111" s="15" t="e">
        <f t="shared" si="80"/>
        <v>#NUM!</v>
      </c>
      <c r="BE111" s="12" t="s">
        <v>47</v>
      </c>
      <c r="BF111" s="19" t="e">
        <f>VLOOKUP(B111,prot!A:I,9,FALSE)</f>
        <v>#N/A</v>
      </c>
      <c r="BG111" s="9" t="b">
        <f t="shared" si="81"/>
        <v>1</v>
      </c>
      <c r="BH111" s="8">
        <f t="shared" si="82"/>
        <v>0</v>
      </c>
    </row>
    <row r="112" spans="1:60" ht="12.75" hidden="1" customHeight="1">
      <c r="A112" s="3">
        <v>19</v>
      </c>
      <c r="B112" s="1" t="s">
        <v>146</v>
      </c>
      <c r="C112" s="55">
        <v>1975</v>
      </c>
      <c r="D112" s="18" t="s">
        <v>68</v>
      </c>
      <c r="E112" s="18" t="s">
        <v>68</v>
      </c>
      <c r="F112" s="38" t="s">
        <v>68</v>
      </c>
      <c r="G112" s="38" t="s">
        <v>68</v>
      </c>
      <c r="H112" s="18" t="s">
        <v>68</v>
      </c>
      <c r="I112" s="18" t="s">
        <v>68</v>
      </c>
      <c r="J112" s="18" t="s">
        <v>68</v>
      </c>
      <c r="K112" s="18" t="s">
        <v>68</v>
      </c>
      <c r="L112" s="18">
        <v>800.25901942645714</v>
      </c>
      <c r="M112" s="18" t="s">
        <v>68</v>
      </c>
      <c r="N112" s="18"/>
      <c r="O112" s="18" t="s">
        <v>68</v>
      </c>
      <c r="P112" s="18" t="s">
        <v>68</v>
      </c>
      <c r="Q112" s="18" t="s">
        <v>68</v>
      </c>
      <c r="R112" s="18" t="s">
        <v>68</v>
      </c>
      <c r="S112" s="18" t="s">
        <v>68</v>
      </c>
      <c r="T112" s="18" t="s">
        <v>68</v>
      </c>
      <c r="U112" s="18" t="s">
        <v>68</v>
      </c>
      <c r="V112" s="18" t="s">
        <v>68</v>
      </c>
      <c r="W112" s="18" t="s">
        <v>68</v>
      </c>
      <c r="X112" s="18" t="s">
        <v>68</v>
      </c>
      <c r="Y112" s="18" t="s">
        <v>68</v>
      </c>
      <c r="Z112" s="18" t="s">
        <v>68</v>
      </c>
      <c r="AA112" s="18" t="s">
        <v>68</v>
      </c>
      <c r="AB112" s="18" t="s">
        <v>68</v>
      </c>
      <c r="AC112" s="18" t="s">
        <v>68</v>
      </c>
      <c r="AD112" s="18" t="s">
        <v>68</v>
      </c>
      <c r="AE112" s="18" t="s">
        <v>68</v>
      </c>
      <c r="AF112" s="18" t="s">
        <v>68</v>
      </c>
      <c r="AG112" s="18"/>
      <c r="AH112" s="18" t="s">
        <v>68</v>
      </c>
      <c r="AI112" s="18">
        <v>0</v>
      </c>
      <c r="AJ112" s="18" t="s">
        <v>68</v>
      </c>
      <c r="AK112" s="18">
        <f>SUM(D112:AJ112)</f>
        <v>800.25901942645714</v>
      </c>
      <c r="AL112" s="28">
        <f>SUMIF(AN112:BD112,"&gt;0")</f>
        <v>800.25901942645714</v>
      </c>
      <c r="AM112" s="21" t="str">
        <f t="shared" si="63"/>
        <v/>
      </c>
      <c r="AN112" s="15">
        <f t="shared" si="64"/>
        <v>800.25901942645714</v>
      </c>
      <c r="AO112" s="15">
        <f t="shared" si="65"/>
        <v>0</v>
      </c>
      <c r="AP112" s="15" t="e">
        <f t="shared" si="66"/>
        <v>#NUM!</v>
      </c>
      <c r="AQ112" s="15" t="e">
        <f t="shared" si="67"/>
        <v>#NUM!</v>
      </c>
      <c r="AR112" s="15" t="e">
        <f t="shared" si="68"/>
        <v>#NUM!</v>
      </c>
      <c r="AS112" s="15" t="e">
        <f t="shared" si="69"/>
        <v>#NUM!</v>
      </c>
      <c r="AT112" s="15" t="e">
        <f t="shared" si="70"/>
        <v>#NUM!</v>
      </c>
      <c r="AU112" s="15" t="e">
        <f t="shared" si="71"/>
        <v>#NUM!</v>
      </c>
      <c r="AV112" s="15" t="e">
        <f t="shared" si="72"/>
        <v>#NUM!</v>
      </c>
      <c r="AW112" s="15" t="e">
        <f t="shared" si="73"/>
        <v>#NUM!</v>
      </c>
      <c r="AX112" s="15" t="e">
        <f t="shared" si="74"/>
        <v>#NUM!</v>
      </c>
      <c r="AY112" s="15" t="e">
        <f t="shared" si="75"/>
        <v>#NUM!</v>
      </c>
      <c r="AZ112" s="15" t="e">
        <f t="shared" si="76"/>
        <v>#NUM!</v>
      </c>
      <c r="BA112" s="15" t="e">
        <f t="shared" si="77"/>
        <v>#NUM!</v>
      </c>
      <c r="BB112" s="15" t="e">
        <f t="shared" si="78"/>
        <v>#NUM!</v>
      </c>
      <c r="BC112" s="15" t="e">
        <f t="shared" si="79"/>
        <v>#NUM!</v>
      </c>
      <c r="BD112" s="15" t="e">
        <f t="shared" si="80"/>
        <v>#NUM!</v>
      </c>
      <c r="BE112" s="12" t="s">
        <v>47</v>
      </c>
      <c r="BF112" s="19" t="e">
        <f>VLOOKUP(B112,prot!A:I,9,FALSE)</f>
        <v>#N/A</v>
      </c>
      <c r="BG112" s="9" t="b">
        <f t="shared" si="81"/>
        <v>1</v>
      </c>
      <c r="BH112" s="8">
        <f t="shared" si="82"/>
        <v>0</v>
      </c>
    </row>
    <row r="113" spans="1:245" ht="12.75" hidden="1" customHeight="1">
      <c r="A113" s="3">
        <v>20</v>
      </c>
      <c r="B113" s="1" t="s">
        <v>148</v>
      </c>
      <c r="C113" s="55">
        <v>1988</v>
      </c>
      <c r="D113" s="18" t="s">
        <v>68</v>
      </c>
      <c r="E113" s="18" t="s">
        <v>68</v>
      </c>
      <c r="F113" s="38" t="s">
        <v>68</v>
      </c>
      <c r="G113" s="38" t="s">
        <v>68</v>
      </c>
      <c r="H113" s="18" t="s">
        <v>68</v>
      </c>
      <c r="I113" s="18" t="s">
        <v>68</v>
      </c>
      <c r="J113" s="18" t="s">
        <v>68</v>
      </c>
      <c r="K113" s="18" t="s">
        <v>68</v>
      </c>
      <c r="L113" s="18">
        <v>635.46211820706083</v>
      </c>
      <c r="M113" s="18" t="s">
        <v>68</v>
      </c>
      <c r="N113" s="18"/>
      <c r="O113" s="18" t="s">
        <v>68</v>
      </c>
      <c r="P113" s="18" t="s">
        <v>68</v>
      </c>
      <c r="Q113" s="18" t="s">
        <v>68</v>
      </c>
      <c r="R113" s="18" t="s">
        <v>68</v>
      </c>
      <c r="S113" s="18" t="s">
        <v>68</v>
      </c>
      <c r="T113" s="18" t="s">
        <v>68</v>
      </c>
      <c r="U113" s="18" t="s">
        <v>68</v>
      </c>
      <c r="V113" s="18" t="s">
        <v>68</v>
      </c>
      <c r="W113" s="18" t="s">
        <v>68</v>
      </c>
      <c r="X113" s="18" t="s">
        <v>68</v>
      </c>
      <c r="Y113" s="18" t="s">
        <v>68</v>
      </c>
      <c r="Z113" s="18" t="s">
        <v>68</v>
      </c>
      <c r="AA113" s="18" t="s">
        <v>68</v>
      </c>
      <c r="AB113" s="18" t="s">
        <v>68</v>
      </c>
      <c r="AC113" s="18" t="s">
        <v>68</v>
      </c>
      <c r="AD113" s="18" t="s">
        <v>68</v>
      </c>
      <c r="AE113" s="18" t="s">
        <v>68</v>
      </c>
      <c r="AF113" s="18" t="s">
        <v>68</v>
      </c>
      <c r="AG113" s="18"/>
      <c r="AH113" s="18" t="s">
        <v>68</v>
      </c>
      <c r="AI113" s="18">
        <v>0</v>
      </c>
      <c r="AJ113" s="18" t="s">
        <v>68</v>
      </c>
      <c r="AK113" s="18">
        <f>SUM(D113:AJ113)</f>
        <v>635.46211820706083</v>
      </c>
      <c r="AL113" s="28">
        <f>SUMIF(AN113:BD113,"&gt;0")</f>
        <v>635.46211820706083</v>
      </c>
      <c r="AM113" s="21" t="str">
        <f t="shared" si="63"/>
        <v/>
      </c>
      <c r="AN113" s="15">
        <f t="shared" si="64"/>
        <v>635.46211820706083</v>
      </c>
      <c r="AO113" s="15">
        <f t="shared" si="65"/>
        <v>0</v>
      </c>
      <c r="AP113" s="15" t="e">
        <f t="shared" si="66"/>
        <v>#NUM!</v>
      </c>
      <c r="AQ113" s="15" t="e">
        <f t="shared" si="67"/>
        <v>#NUM!</v>
      </c>
      <c r="AR113" s="15" t="e">
        <f t="shared" si="68"/>
        <v>#NUM!</v>
      </c>
      <c r="AS113" s="15" t="e">
        <f t="shared" si="69"/>
        <v>#NUM!</v>
      </c>
      <c r="AT113" s="15" t="e">
        <f t="shared" si="70"/>
        <v>#NUM!</v>
      </c>
      <c r="AU113" s="15" t="e">
        <f t="shared" si="71"/>
        <v>#NUM!</v>
      </c>
      <c r="AV113" s="15" t="e">
        <f t="shared" si="72"/>
        <v>#NUM!</v>
      </c>
      <c r="AW113" s="15" t="e">
        <f t="shared" si="73"/>
        <v>#NUM!</v>
      </c>
      <c r="AX113" s="15" t="e">
        <f t="shared" si="74"/>
        <v>#NUM!</v>
      </c>
      <c r="AY113" s="15" t="e">
        <f t="shared" si="75"/>
        <v>#NUM!</v>
      </c>
      <c r="AZ113" s="15" t="e">
        <f t="shared" si="76"/>
        <v>#NUM!</v>
      </c>
      <c r="BA113" s="15" t="e">
        <f t="shared" si="77"/>
        <v>#NUM!</v>
      </c>
      <c r="BB113" s="15" t="e">
        <f t="shared" si="78"/>
        <v>#NUM!</v>
      </c>
      <c r="BC113" s="15" t="e">
        <f t="shared" si="79"/>
        <v>#NUM!</v>
      </c>
      <c r="BD113" s="15" t="e">
        <f t="shared" si="80"/>
        <v>#NUM!</v>
      </c>
      <c r="BE113" s="12" t="s">
        <v>47</v>
      </c>
      <c r="BF113" s="19" t="e">
        <f>VLOOKUP(B113,prot!A:I,9,FALSE)</f>
        <v>#N/A</v>
      </c>
      <c r="BG113" s="9" t="b">
        <f t="shared" si="81"/>
        <v>1</v>
      </c>
      <c r="BH113" s="8">
        <f t="shared" si="82"/>
        <v>0</v>
      </c>
    </row>
    <row r="114" spans="1:245" ht="12.75" hidden="1" customHeight="1">
      <c r="A114" s="3">
        <v>21</v>
      </c>
      <c r="B114" s="1" t="s">
        <v>140</v>
      </c>
      <c r="C114" s="55">
        <v>1987</v>
      </c>
      <c r="D114" s="18" t="s">
        <v>68</v>
      </c>
      <c r="E114" s="18" t="s">
        <v>68</v>
      </c>
      <c r="F114" s="38" t="s">
        <v>68</v>
      </c>
      <c r="G114" s="38" t="s">
        <v>68</v>
      </c>
      <c r="H114" s="18">
        <v>265.89128642111041</v>
      </c>
      <c r="I114" s="18" t="s">
        <v>68</v>
      </c>
      <c r="J114" s="18" t="s">
        <v>68</v>
      </c>
      <c r="K114" s="18" t="s">
        <v>68</v>
      </c>
      <c r="L114" s="18" t="s">
        <v>68</v>
      </c>
      <c r="M114" s="18" t="s">
        <v>68</v>
      </c>
      <c r="N114" s="18"/>
      <c r="O114" s="18" t="s">
        <v>68</v>
      </c>
      <c r="P114" s="18" t="s">
        <v>68</v>
      </c>
      <c r="Q114" s="18" t="s">
        <v>68</v>
      </c>
      <c r="R114" s="18" t="s">
        <v>68</v>
      </c>
      <c r="S114" s="18" t="s">
        <v>68</v>
      </c>
      <c r="T114" s="18" t="s">
        <v>68</v>
      </c>
      <c r="U114" s="18" t="s">
        <v>68</v>
      </c>
      <c r="V114" s="18" t="s">
        <v>68</v>
      </c>
      <c r="W114" s="18" t="s">
        <v>68</v>
      </c>
      <c r="X114" s="18" t="s">
        <v>68</v>
      </c>
      <c r="Y114" s="18" t="s">
        <v>68</v>
      </c>
      <c r="Z114" s="18" t="s">
        <v>68</v>
      </c>
      <c r="AA114" s="18" t="s">
        <v>68</v>
      </c>
      <c r="AB114" s="18" t="s">
        <v>68</v>
      </c>
      <c r="AC114" s="18" t="s">
        <v>68</v>
      </c>
      <c r="AD114" s="18" t="s">
        <v>68</v>
      </c>
      <c r="AE114" s="18" t="s">
        <v>68</v>
      </c>
      <c r="AF114" s="18" t="s">
        <v>68</v>
      </c>
      <c r="AG114" s="18"/>
      <c r="AH114" s="18" t="s">
        <v>68</v>
      </c>
      <c r="AI114" s="18">
        <v>0</v>
      </c>
      <c r="AJ114" s="18" t="s">
        <v>68</v>
      </c>
      <c r="AK114" s="18">
        <f>SUM(D114:AJ114)</f>
        <v>265.89128642111041</v>
      </c>
      <c r="AL114" s="28">
        <f>SUMIF(AN114:BD114,"&gt;0")</f>
        <v>265.89128642111041</v>
      </c>
      <c r="AM114" s="21" t="str">
        <f t="shared" si="63"/>
        <v/>
      </c>
      <c r="AN114" s="15">
        <f t="shared" si="64"/>
        <v>265.89128642111041</v>
      </c>
      <c r="AO114" s="15">
        <f t="shared" si="65"/>
        <v>0</v>
      </c>
      <c r="AP114" s="15" t="e">
        <f t="shared" si="66"/>
        <v>#NUM!</v>
      </c>
      <c r="AQ114" s="15" t="e">
        <f t="shared" si="67"/>
        <v>#NUM!</v>
      </c>
      <c r="AR114" s="15" t="e">
        <f t="shared" si="68"/>
        <v>#NUM!</v>
      </c>
      <c r="AS114" s="15" t="e">
        <f t="shared" si="69"/>
        <v>#NUM!</v>
      </c>
      <c r="AT114" s="15" t="e">
        <f t="shared" si="70"/>
        <v>#NUM!</v>
      </c>
      <c r="AU114" s="15" t="e">
        <f t="shared" si="71"/>
        <v>#NUM!</v>
      </c>
      <c r="AV114" s="15" t="e">
        <f t="shared" si="72"/>
        <v>#NUM!</v>
      </c>
      <c r="AW114" s="15" t="e">
        <f t="shared" si="73"/>
        <v>#NUM!</v>
      </c>
      <c r="AX114" s="15" t="e">
        <f t="shared" si="74"/>
        <v>#NUM!</v>
      </c>
      <c r="AY114" s="15" t="e">
        <f t="shared" si="75"/>
        <v>#NUM!</v>
      </c>
      <c r="AZ114" s="15" t="e">
        <f t="shared" si="76"/>
        <v>#NUM!</v>
      </c>
      <c r="BA114" s="15" t="e">
        <f t="shared" si="77"/>
        <v>#NUM!</v>
      </c>
      <c r="BB114" s="15" t="e">
        <f t="shared" si="78"/>
        <v>#NUM!</v>
      </c>
      <c r="BC114" s="15" t="e">
        <f t="shared" si="79"/>
        <v>#NUM!</v>
      </c>
      <c r="BD114" s="15" t="e">
        <f t="shared" si="80"/>
        <v>#NUM!</v>
      </c>
      <c r="BE114" s="12" t="s">
        <v>47</v>
      </c>
      <c r="BF114" s="19" t="e">
        <f>VLOOKUP(B114,prot!A:I,9,FALSE)</f>
        <v>#N/A</v>
      </c>
      <c r="BG114" s="9" t="b">
        <f t="shared" si="81"/>
        <v>1</v>
      </c>
      <c r="BH114" s="8">
        <f t="shared" si="82"/>
        <v>0</v>
      </c>
    </row>
    <row r="115" spans="1:245" ht="12.75" customHeight="1">
      <c r="A115" s="3"/>
      <c r="B115" s="63" t="s">
        <v>66</v>
      </c>
      <c r="C115" s="64"/>
      <c r="D115" s="18"/>
      <c r="E115" s="18"/>
      <c r="F115" s="38"/>
      <c r="G115" s="3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>
        <v>0</v>
      </c>
      <c r="AJ115" s="18"/>
      <c r="AK115" s="18">
        <f t="shared" ref="AK115:AK139" si="83">SUM(D115:AJ115)</f>
        <v>0</v>
      </c>
      <c r="AL115" s="28">
        <f t="shared" ref="AL115:AL139" si="84">SUMIF(AN115:BD115,"&gt;0")</f>
        <v>0</v>
      </c>
      <c r="AM115" s="21"/>
      <c r="AN115" s="15">
        <f t="shared" si="64"/>
        <v>0</v>
      </c>
      <c r="AO115" s="15" t="e">
        <f t="shared" si="65"/>
        <v>#NUM!</v>
      </c>
      <c r="AP115" s="15" t="e">
        <f t="shared" si="66"/>
        <v>#NUM!</v>
      </c>
      <c r="AQ115" s="15" t="e">
        <f t="shared" si="67"/>
        <v>#NUM!</v>
      </c>
      <c r="AR115" s="15" t="e">
        <f t="shared" si="68"/>
        <v>#NUM!</v>
      </c>
      <c r="AS115" s="15" t="e">
        <f t="shared" si="69"/>
        <v>#NUM!</v>
      </c>
      <c r="AT115" s="15" t="e">
        <f t="shared" si="70"/>
        <v>#NUM!</v>
      </c>
      <c r="AU115" s="15" t="e">
        <f t="shared" si="71"/>
        <v>#NUM!</v>
      </c>
      <c r="AV115" s="15" t="e">
        <f t="shared" si="72"/>
        <v>#NUM!</v>
      </c>
      <c r="AW115" s="15" t="e">
        <f t="shared" si="73"/>
        <v>#NUM!</v>
      </c>
      <c r="AX115" s="15" t="e">
        <f t="shared" si="74"/>
        <v>#NUM!</v>
      </c>
      <c r="AY115" s="15" t="e">
        <f t="shared" si="75"/>
        <v>#NUM!</v>
      </c>
      <c r="AZ115" s="15" t="e">
        <f t="shared" si="76"/>
        <v>#NUM!</v>
      </c>
      <c r="BA115" s="15" t="e">
        <f t="shared" si="77"/>
        <v>#NUM!</v>
      </c>
      <c r="BB115" s="15" t="e">
        <f t="shared" si="78"/>
        <v>#NUM!</v>
      </c>
      <c r="BC115" s="15" t="e">
        <f t="shared" si="79"/>
        <v>#NUM!</v>
      </c>
      <c r="BD115" s="15" t="e">
        <f t="shared" si="80"/>
        <v>#NUM!</v>
      </c>
      <c r="BE115" s="12" t="s">
        <v>47</v>
      </c>
      <c r="BF115" s="19" t="e">
        <f>VLOOKUP(B115,prot!A:I,9,FALSE)</f>
        <v>#N/A</v>
      </c>
      <c r="BG115" s="9" t="b">
        <f t="shared" si="81"/>
        <v>1</v>
      </c>
      <c r="BH115" s="8">
        <f t="shared" si="82"/>
        <v>0</v>
      </c>
      <c r="BI115" s="14"/>
      <c r="BJ115" s="14"/>
      <c r="BK115" s="14"/>
      <c r="BL115" s="14"/>
      <c r="BM115" s="14"/>
      <c r="BN115" s="14"/>
      <c r="BO115" s="29"/>
      <c r="BP115" s="30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29"/>
      <c r="CZ115" s="30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29"/>
      <c r="EJ115" s="30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29"/>
      <c r="FT115" s="30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29"/>
      <c r="HD115" s="30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</row>
    <row r="116" spans="1:245" ht="13.5" customHeight="1">
      <c r="A116" s="3">
        <v>1</v>
      </c>
      <c r="B116" s="4" t="s">
        <v>72</v>
      </c>
      <c r="C116" s="54">
        <v>1959</v>
      </c>
      <c r="D116" s="18">
        <v>1100</v>
      </c>
      <c r="E116" s="18" t="s">
        <v>68</v>
      </c>
      <c r="F116" s="38" t="s">
        <v>68</v>
      </c>
      <c r="G116" s="38" t="s">
        <v>68</v>
      </c>
      <c r="H116" s="18">
        <v>773.04488040849253</v>
      </c>
      <c r="I116" s="18">
        <v>1100</v>
      </c>
      <c r="J116" s="18" t="s">
        <v>68</v>
      </c>
      <c r="K116" s="18" t="s">
        <v>68</v>
      </c>
      <c r="L116" s="18">
        <v>1100</v>
      </c>
      <c r="M116" s="18">
        <v>1100</v>
      </c>
      <c r="N116" s="18"/>
      <c r="O116" s="18" t="s">
        <v>68</v>
      </c>
      <c r="P116" s="18" t="s">
        <v>68</v>
      </c>
      <c r="Q116" s="18" t="s">
        <v>68</v>
      </c>
      <c r="R116" s="18">
        <v>1100</v>
      </c>
      <c r="S116" s="18">
        <v>1100</v>
      </c>
      <c r="T116" s="18">
        <v>1022.0776538620405</v>
      </c>
      <c r="U116" s="18">
        <v>1100</v>
      </c>
      <c r="V116" s="18">
        <v>1100</v>
      </c>
      <c r="W116" s="18">
        <v>1046.2998837659823</v>
      </c>
      <c r="X116" s="18">
        <v>1100</v>
      </c>
      <c r="Y116" s="18">
        <v>1098.5888389993588</v>
      </c>
      <c r="Z116" s="18">
        <v>1043.3092224231466</v>
      </c>
      <c r="AA116" s="18" t="s">
        <v>68</v>
      </c>
      <c r="AB116" s="18">
        <v>1007.8586658544015</v>
      </c>
      <c r="AC116" s="18">
        <v>1038.0904522613068</v>
      </c>
      <c r="AD116" s="18">
        <v>1100</v>
      </c>
      <c r="AE116" s="18">
        <v>1100</v>
      </c>
      <c r="AF116" s="18">
        <v>1004.8314606741574</v>
      </c>
      <c r="AG116" s="18">
        <v>1023</v>
      </c>
      <c r="AH116" s="18">
        <v>1100</v>
      </c>
      <c r="AI116" s="18">
        <v>997</v>
      </c>
      <c r="AJ116" s="18">
        <v>1100</v>
      </c>
      <c r="AK116" s="18">
        <f>SUM(D116:AJ116)</f>
        <v>24354.101058248885</v>
      </c>
      <c r="AL116" s="28">
        <f>SUMIF(AN116:BD116,"&gt;0")</f>
        <v>18526.288397449796</v>
      </c>
      <c r="AM116" s="21" t="str">
        <f t="shared" ref="AM116:AM127" si="85">IF(BH116=0,"",BH116)</f>
        <v/>
      </c>
      <c r="AN116" s="15">
        <f t="shared" si="64"/>
        <v>1100</v>
      </c>
      <c r="AO116" s="15">
        <f t="shared" si="65"/>
        <v>1100</v>
      </c>
      <c r="AP116" s="15">
        <f t="shared" si="66"/>
        <v>1100</v>
      </c>
      <c r="AQ116" s="15">
        <f t="shared" si="67"/>
        <v>1100</v>
      </c>
      <c r="AR116" s="15">
        <f t="shared" si="68"/>
        <v>1100</v>
      </c>
      <c r="AS116" s="15">
        <f t="shared" si="69"/>
        <v>1100</v>
      </c>
      <c r="AT116" s="15">
        <f t="shared" si="70"/>
        <v>1100</v>
      </c>
      <c r="AU116" s="15">
        <f t="shared" si="71"/>
        <v>1100</v>
      </c>
      <c r="AV116" s="15">
        <f t="shared" si="72"/>
        <v>1100</v>
      </c>
      <c r="AW116" s="15">
        <f t="shared" si="73"/>
        <v>1100</v>
      </c>
      <c r="AX116" s="15">
        <f t="shared" si="74"/>
        <v>1100</v>
      </c>
      <c r="AY116" s="15">
        <f t="shared" si="75"/>
        <v>1100</v>
      </c>
      <c r="AZ116" s="15">
        <f t="shared" si="76"/>
        <v>1100</v>
      </c>
      <c r="BA116" s="15">
        <f t="shared" si="77"/>
        <v>1098.5888389993588</v>
      </c>
      <c r="BB116" s="15">
        <f t="shared" si="78"/>
        <v>1046.2998837659823</v>
      </c>
      <c r="BC116" s="15">
        <f t="shared" si="79"/>
        <v>1043.3092224231466</v>
      </c>
      <c r="BD116" s="15">
        <f t="shared" si="80"/>
        <v>1038.0904522613068</v>
      </c>
      <c r="BE116" s="12" t="s">
        <v>47</v>
      </c>
      <c r="BF116" s="19" t="e">
        <f>VLOOKUP(B116,prot!A:I,9,FALSE)</f>
        <v>#N/A</v>
      </c>
      <c r="BG116" s="9" t="b">
        <f t="shared" si="81"/>
        <v>1</v>
      </c>
      <c r="BH116" s="8">
        <f t="shared" si="82"/>
        <v>0</v>
      </c>
    </row>
    <row r="117" spans="1:245" ht="12.6" customHeight="1">
      <c r="A117" s="3">
        <v>2</v>
      </c>
      <c r="B117" s="1" t="s">
        <v>28</v>
      </c>
      <c r="C117" s="55">
        <v>1956</v>
      </c>
      <c r="D117" s="18">
        <v>1081.691823899371</v>
      </c>
      <c r="E117" s="18">
        <v>1014.109649122807</v>
      </c>
      <c r="F117" s="38">
        <v>1139</v>
      </c>
      <c r="G117" s="38">
        <v>1130.0854906682721</v>
      </c>
      <c r="H117" s="18">
        <v>950.37811104020454</v>
      </c>
      <c r="I117" s="18">
        <v>1118.2334522393976</v>
      </c>
      <c r="J117" s="18">
        <v>1039.990417522245</v>
      </c>
      <c r="K117" s="18">
        <v>1075.573856975381</v>
      </c>
      <c r="L117" s="18">
        <v>1040.7797402597403</v>
      </c>
      <c r="M117" s="18">
        <v>996.99480519480528</v>
      </c>
      <c r="N117" s="18"/>
      <c r="O117" s="18" t="s">
        <v>68</v>
      </c>
      <c r="P117" s="18" t="s">
        <v>68</v>
      </c>
      <c r="Q117" s="18" t="s">
        <v>68</v>
      </c>
      <c r="R117" s="18">
        <v>875.76639107863866</v>
      </c>
      <c r="S117" s="18" t="s">
        <v>68</v>
      </c>
      <c r="T117" s="18">
        <v>1115.203699673558</v>
      </c>
      <c r="U117" s="18">
        <v>1016.3384615384616</v>
      </c>
      <c r="V117" s="18">
        <v>1033.3830765071639</v>
      </c>
      <c r="W117" s="18">
        <v>970.24462179042325</v>
      </c>
      <c r="X117" s="18">
        <v>1000.4252017380509</v>
      </c>
      <c r="Y117" s="18">
        <v>851.65183287978243</v>
      </c>
      <c r="Z117" s="18">
        <v>1038.063423110339</v>
      </c>
      <c r="AA117" s="18">
        <v>1108.0968992248063</v>
      </c>
      <c r="AB117" s="18">
        <v>1098.1128205128202</v>
      </c>
      <c r="AC117" s="18">
        <v>1139</v>
      </c>
      <c r="AD117" s="18">
        <v>1066.3254842385113</v>
      </c>
      <c r="AE117" s="18">
        <v>1007.9175738724726</v>
      </c>
      <c r="AF117" s="18">
        <v>1004.3459869848158</v>
      </c>
      <c r="AG117" s="18">
        <v>963</v>
      </c>
      <c r="AH117" s="18">
        <v>852.16136919315409</v>
      </c>
      <c r="AI117" s="18">
        <v>825</v>
      </c>
      <c r="AJ117" s="18">
        <v>1034.0633397312861</v>
      </c>
      <c r="AK117" s="18">
        <f>SUM(D117:AJ117)</f>
        <v>28585.937528996506</v>
      </c>
      <c r="AL117" s="28">
        <f>SUMIF(AN117:BD117,"&gt;0")</f>
        <v>18288.051635224161</v>
      </c>
      <c r="AM117" s="21" t="str">
        <f t="shared" si="85"/>
        <v/>
      </c>
      <c r="AN117" s="15">
        <f t="shared" si="64"/>
        <v>1139</v>
      </c>
      <c r="AO117" s="15">
        <f t="shared" si="65"/>
        <v>1139</v>
      </c>
      <c r="AP117" s="15">
        <f t="shared" si="66"/>
        <v>1130.0854906682721</v>
      </c>
      <c r="AQ117" s="15">
        <f t="shared" si="67"/>
        <v>1118.2334522393976</v>
      </c>
      <c r="AR117" s="15">
        <f t="shared" si="68"/>
        <v>1115.203699673558</v>
      </c>
      <c r="AS117" s="15">
        <f t="shared" si="69"/>
        <v>1108.0968992248063</v>
      </c>
      <c r="AT117" s="15">
        <f t="shared" si="70"/>
        <v>1098.1128205128202</v>
      </c>
      <c r="AU117" s="15">
        <f t="shared" si="71"/>
        <v>1081.691823899371</v>
      </c>
      <c r="AV117" s="15">
        <f t="shared" si="72"/>
        <v>1075.573856975381</v>
      </c>
      <c r="AW117" s="15">
        <f t="shared" si="73"/>
        <v>1066.3254842385113</v>
      </c>
      <c r="AX117" s="15">
        <f t="shared" si="74"/>
        <v>1040.7797402597403</v>
      </c>
      <c r="AY117" s="15">
        <f t="shared" si="75"/>
        <v>1039.990417522245</v>
      </c>
      <c r="AZ117" s="15">
        <f t="shared" si="76"/>
        <v>1038.063423110339</v>
      </c>
      <c r="BA117" s="15">
        <f t="shared" si="77"/>
        <v>1034.0633397312861</v>
      </c>
      <c r="BB117" s="15">
        <f t="shared" si="78"/>
        <v>1033.3830765071639</v>
      </c>
      <c r="BC117" s="15">
        <f t="shared" si="79"/>
        <v>1016.3384615384616</v>
      </c>
      <c r="BD117" s="15">
        <f t="shared" si="80"/>
        <v>1014.109649122807</v>
      </c>
      <c r="BE117" s="12" t="s">
        <v>47</v>
      </c>
      <c r="BF117" s="19" t="e">
        <f>VLOOKUP(B117,prot!A:I,9,FALSE)</f>
        <v>#N/A</v>
      </c>
      <c r="BG117" s="9" t="b">
        <f t="shared" si="81"/>
        <v>1</v>
      </c>
      <c r="BH117" s="8">
        <f t="shared" si="82"/>
        <v>0</v>
      </c>
    </row>
    <row r="118" spans="1:245" ht="12.75" customHeight="1">
      <c r="A118" s="3">
        <v>3</v>
      </c>
      <c r="B118" s="1" t="s">
        <v>12</v>
      </c>
      <c r="C118" s="55">
        <v>1956</v>
      </c>
      <c r="D118" s="18">
        <v>1047.0479089465325</v>
      </c>
      <c r="E118" s="18" t="s">
        <v>68</v>
      </c>
      <c r="F118" s="38">
        <v>1039.3033573141486</v>
      </c>
      <c r="G118" s="38">
        <v>1139</v>
      </c>
      <c r="H118" s="18">
        <v>749.68160080543703</v>
      </c>
      <c r="I118" s="18">
        <v>1038.7713549337261</v>
      </c>
      <c r="J118" s="18" t="s">
        <v>68</v>
      </c>
      <c r="K118" s="18">
        <v>925.32980332829061</v>
      </c>
      <c r="L118" s="18">
        <v>834.44439816743011</v>
      </c>
      <c r="M118" s="18">
        <v>992.26971133132281</v>
      </c>
      <c r="N118" s="18"/>
      <c r="O118" s="18">
        <v>1002.7502623294857</v>
      </c>
      <c r="P118" s="18">
        <v>947.31788079470209</v>
      </c>
      <c r="Q118" s="18">
        <v>1099.1263318112635</v>
      </c>
      <c r="R118" s="18">
        <v>991.2646354733406</v>
      </c>
      <c r="S118" s="18">
        <v>896.28626444159181</v>
      </c>
      <c r="T118" s="18">
        <v>1011.520134228188</v>
      </c>
      <c r="U118" s="18">
        <v>1101.0333333333333</v>
      </c>
      <c r="V118" s="18" t="s">
        <v>68</v>
      </c>
      <c r="W118" s="18" t="s">
        <v>68</v>
      </c>
      <c r="X118" s="18">
        <v>949.16666666666652</v>
      </c>
      <c r="Y118" s="18">
        <v>974.58673749771049</v>
      </c>
      <c r="Z118" s="18">
        <v>1059.5427135678394</v>
      </c>
      <c r="AA118" s="18" t="s">
        <v>68</v>
      </c>
      <c r="AB118" s="18">
        <v>1139</v>
      </c>
      <c r="AC118" s="18">
        <v>960.07271095152612</v>
      </c>
      <c r="AD118" s="18">
        <v>671.3617886178863</v>
      </c>
      <c r="AE118" s="18">
        <v>717.31156613170992</v>
      </c>
      <c r="AF118" s="18">
        <v>1105.0202863961813</v>
      </c>
      <c r="AG118" s="18">
        <v>1139</v>
      </c>
      <c r="AH118" s="18">
        <v>1079.0526315789473</v>
      </c>
      <c r="AI118" s="18">
        <v>1139</v>
      </c>
      <c r="AJ118" s="18">
        <v>1130.3965589592949</v>
      </c>
      <c r="AK118" s="18">
        <f>SUM(D118:AJ118)</f>
        <v>26878.658637606553</v>
      </c>
      <c r="AL118" s="28">
        <f>SUMIF(AN118:BD118,"&gt;0")</f>
        <v>18253.099220203603</v>
      </c>
      <c r="AM118" s="21" t="str">
        <f t="shared" si="85"/>
        <v/>
      </c>
      <c r="AN118" s="15">
        <f t="shared" si="64"/>
        <v>1139</v>
      </c>
      <c r="AO118" s="15">
        <f t="shared" si="65"/>
        <v>1139</v>
      </c>
      <c r="AP118" s="15">
        <f t="shared" si="66"/>
        <v>1139</v>
      </c>
      <c r="AQ118" s="15">
        <f t="shared" si="67"/>
        <v>1139</v>
      </c>
      <c r="AR118" s="15">
        <f t="shared" si="68"/>
        <v>1130.3965589592949</v>
      </c>
      <c r="AS118" s="15">
        <f t="shared" si="69"/>
        <v>1105.0202863961813</v>
      </c>
      <c r="AT118" s="15">
        <f t="shared" si="70"/>
        <v>1101.0333333333333</v>
      </c>
      <c r="AU118" s="15">
        <f t="shared" si="71"/>
        <v>1099.1263318112635</v>
      </c>
      <c r="AV118" s="15">
        <f t="shared" si="72"/>
        <v>1079.0526315789473</v>
      </c>
      <c r="AW118" s="15">
        <f t="shared" si="73"/>
        <v>1059.5427135678394</v>
      </c>
      <c r="AX118" s="15">
        <f t="shared" si="74"/>
        <v>1047.0479089465325</v>
      </c>
      <c r="AY118" s="15">
        <f t="shared" si="75"/>
        <v>1039.3033573141486</v>
      </c>
      <c r="AZ118" s="15">
        <f t="shared" si="76"/>
        <v>1038.7713549337261</v>
      </c>
      <c r="BA118" s="15">
        <f t="shared" si="77"/>
        <v>1011.520134228188</v>
      </c>
      <c r="BB118" s="15">
        <f t="shared" si="78"/>
        <v>1002.7502623294857</v>
      </c>
      <c r="BC118" s="15">
        <f t="shared" si="79"/>
        <v>992.26971133132281</v>
      </c>
      <c r="BD118" s="15">
        <f t="shared" si="80"/>
        <v>991.2646354733406</v>
      </c>
      <c r="BE118" s="12" t="s">
        <v>47</v>
      </c>
      <c r="BF118" s="19" t="e">
        <f>VLOOKUP(B118,prot!A:I,9,FALSE)</f>
        <v>#N/A</v>
      </c>
      <c r="BG118" s="9" t="b">
        <f t="shared" si="81"/>
        <v>1</v>
      </c>
      <c r="BH118" s="8">
        <f t="shared" si="82"/>
        <v>0</v>
      </c>
    </row>
    <row r="119" spans="1:245">
      <c r="A119" s="3">
        <v>4</v>
      </c>
      <c r="B119" s="2" t="s">
        <v>8</v>
      </c>
      <c r="C119" s="57">
        <v>1962</v>
      </c>
      <c r="D119" s="18" t="s">
        <v>68</v>
      </c>
      <c r="E119" s="18" t="s">
        <v>68</v>
      </c>
      <c r="F119" s="38" t="s">
        <v>68</v>
      </c>
      <c r="G119" s="38" t="s">
        <v>68</v>
      </c>
      <c r="H119" s="18">
        <v>1064</v>
      </c>
      <c r="I119" s="18" t="s">
        <v>68</v>
      </c>
      <c r="J119" s="18">
        <v>1064</v>
      </c>
      <c r="K119" s="18">
        <v>1064</v>
      </c>
      <c r="L119" s="18">
        <v>966.72314049586771</v>
      </c>
      <c r="M119" s="18">
        <v>896.4200000000003</v>
      </c>
      <c r="N119" s="18"/>
      <c r="O119" s="18">
        <v>1064</v>
      </c>
      <c r="P119" s="18">
        <v>1064</v>
      </c>
      <c r="Q119" s="18" t="s">
        <v>68</v>
      </c>
      <c r="R119" s="18">
        <v>840.39818289551647</v>
      </c>
      <c r="S119" s="18">
        <v>823.00567823343852</v>
      </c>
      <c r="T119" s="18">
        <v>1009.9021097046415</v>
      </c>
      <c r="U119" s="18">
        <v>932.20543806646538</v>
      </c>
      <c r="V119" s="18">
        <v>1011.5535410764871</v>
      </c>
      <c r="W119" s="18">
        <v>1064</v>
      </c>
      <c r="X119" s="18">
        <v>1060.2535211267605</v>
      </c>
      <c r="Y119" s="18">
        <v>1064</v>
      </c>
      <c r="Z119" s="18">
        <v>1064</v>
      </c>
      <c r="AA119" s="18" t="s">
        <v>68</v>
      </c>
      <c r="AB119" s="18">
        <v>1051.7620768977981</v>
      </c>
      <c r="AC119" s="18" t="s">
        <v>68</v>
      </c>
      <c r="AD119" s="18" t="s">
        <v>68</v>
      </c>
      <c r="AE119" s="18" t="s">
        <v>68</v>
      </c>
      <c r="AF119" s="18">
        <v>1042.9611767542801</v>
      </c>
      <c r="AG119" s="18"/>
      <c r="AH119" s="18">
        <v>809.91044776119406</v>
      </c>
      <c r="AI119" s="18">
        <v>1007</v>
      </c>
      <c r="AJ119" s="18" t="s">
        <v>68</v>
      </c>
      <c r="AK119" s="18">
        <f>SUM(D119:AJ119)</f>
        <v>19964.095313012451</v>
      </c>
      <c r="AL119" s="28">
        <f>SUMIF(AN119:BD119,"&gt;0")</f>
        <v>17490.781004122302</v>
      </c>
      <c r="AM119" s="21" t="str">
        <f t="shared" si="85"/>
        <v/>
      </c>
      <c r="AN119" s="15">
        <f t="shared" si="64"/>
        <v>1064</v>
      </c>
      <c r="AO119" s="15">
        <f t="shared" si="65"/>
        <v>1064</v>
      </c>
      <c r="AP119" s="15">
        <f t="shared" si="66"/>
        <v>1064</v>
      </c>
      <c r="AQ119" s="15">
        <f t="shared" si="67"/>
        <v>1064</v>
      </c>
      <c r="AR119" s="15">
        <f t="shared" si="68"/>
        <v>1064</v>
      </c>
      <c r="AS119" s="15">
        <f t="shared" si="69"/>
        <v>1064</v>
      </c>
      <c r="AT119" s="15">
        <f t="shared" si="70"/>
        <v>1064</v>
      </c>
      <c r="AU119" s="15">
        <f t="shared" si="71"/>
        <v>1064</v>
      </c>
      <c r="AV119" s="15">
        <f t="shared" si="72"/>
        <v>1060.2535211267605</v>
      </c>
      <c r="AW119" s="15">
        <f t="shared" si="73"/>
        <v>1051.7620768977981</v>
      </c>
      <c r="AX119" s="15">
        <f t="shared" si="74"/>
        <v>1042.9611767542801</v>
      </c>
      <c r="AY119" s="15">
        <f t="shared" si="75"/>
        <v>1011.5535410764871</v>
      </c>
      <c r="AZ119" s="15">
        <f t="shared" si="76"/>
        <v>1009.9021097046415</v>
      </c>
      <c r="BA119" s="15">
        <f t="shared" si="77"/>
        <v>1007</v>
      </c>
      <c r="BB119" s="15">
        <f t="shared" si="78"/>
        <v>966.72314049586771</v>
      </c>
      <c r="BC119" s="15">
        <f t="shared" si="79"/>
        <v>932.20543806646538</v>
      </c>
      <c r="BD119" s="15">
        <f t="shared" si="80"/>
        <v>896.4200000000003</v>
      </c>
      <c r="BE119" s="12" t="s">
        <v>47</v>
      </c>
      <c r="BF119" s="19" t="e">
        <f>VLOOKUP(B119,prot!A:I,9,FALSE)</f>
        <v>#N/A</v>
      </c>
      <c r="BG119" s="9" t="b">
        <f t="shared" si="81"/>
        <v>1</v>
      </c>
      <c r="BH119" s="8">
        <f t="shared" si="82"/>
        <v>0</v>
      </c>
    </row>
    <row r="120" spans="1:245" ht="12.6" customHeight="1">
      <c r="A120" s="3">
        <v>5</v>
      </c>
      <c r="B120" s="4" t="s">
        <v>35</v>
      </c>
      <c r="C120" s="54">
        <v>1962</v>
      </c>
      <c r="D120" s="18">
        <v>981.47994687914991</v>
      </c>
      <c r="E120" s="18">
        <v>1064</v>
      </c>
      <c r="F120" s="38">
        <v>1027.5431472081218</v>
      </c>
      <c r="G120" s="38">
        <v>920.94117647058829</v>
      </c>
      <c r="H120" s="18">
        <v>707.61953204476106</v>
      </c>
      <c r="I120" s="18">
        <v>945.31133428981332</v>
      </c>
      <c r="J120" s="18">
        <v>956.77519379844966</v>
      </c>
      <c r="K120" s="18">
        <v>1007.1116333725031</v>
      </c>
      <c r="L120" s="18">
        <v>1039.7644444444445</v>
      </c>
      <c r="M120" s="18">
        <v>963.46081504702215</v>
      </c>
      <c r="N120" s="18"/>
      <c r="O120" s="18">
        <v>816.98840756558889</v>
      </c>
      <c r="P120" s="18">
        <v>1020.503144654088</v>
      </c>
      <c r="Q120" s="18">
        <v>1064</v>
      </c>
      <c r="R120" s="18">
        <v>930.24398775688667</v>
      </c>
      <c r="S120" s="18">
        <v>822.48675914249702</v>
      </c>
      <c r="T120" s="18">
        <v>1064</v>
      </c>
      <c r="U120" s="18">
        <v>1021.0456651224358</v>
      </c>
      <c r="V120" s="18" t="s">
        <v>68</v>
      </c>
      <c r="W120" s="18" t="s">
        <v>68</v>
      </c>
      <c r="X120" s="18" t="s">
        <v>68</v>
      </c>
      <c r="Y120" s="18" t="s">
        <v>68</v>
      </c>
      <c r="Z120" s="18" t="s">
        <v>68</v>
      </c>
      <c r="AA120" s="18">
        <v>1064</v>
      </c>
      <c r="AB120" s="18" t="s">
        <v>68</v>
      </c>
      <c r="AC120" s="18" t="s">
        <v>68</v>
      </c>
      <c r="AD120" s="18">
        <v>878.94101876675597</v>
      </c>
      <c r="AE120" s="18" t="s">
        <v>68</v>
      </c>
      <c r="AF120" s="18">
        <v>1064</v>
      </c>
      <c r="AG120" s="18">
        <v>1021</v>
      </c>
      <c r="AH120" s="18">
        <v>904.40000000000009</v>
      </c>
      <c r="AI120" s="18">
        <v>870</v>
      </c>
      <c r="AJ120" s="18">
        <v>942.45692883895128</v>
      </c>
      <c r="AK120" s="18">
        <f>SUM(D120:AJ120)</f>
        <v>23098.073135402061</v>
      </c>
      <c r="AL120" s="28">
        <f>SUMIF(AN120:BD120,"&gt;0")</f>
        <v>17176.696241411868</v>
      </c>
      <c r="AM120" s="21" t="str">
        <f t="shared" si="85"/>
        <v/>
      </c>
      <c r="AN120" s="15">
        <f t="shared" si="64"/>
        <v>1064</v>
      </c>
      <c r="AO120" s="15">
        <f t="shared" si="65"/>
        <v>1064</v>
      </c>
      <c r="AP120" s="15">
        <f t="shared" si="66"/>
        <v>1064</v>
      </c>
      <c r="AQ120" s="15">
        <f t="shared" si="67"/>
        <v>1064</v>
      </c>
      <c r="AR120" s="15">
        <f t="shared" si="68"/>
        <v>1064</v>
      </c>
      <c r="AS120" s="15">
        <f t="shared" si="69"/>
        <v>1039.7644444444445</v>
      </c>
      <c r="AT120" s="15">
        <f t="shared" si="70"/>
        <v>1027.5431472081218</v>
      </c>
      <c r="AU120" s="15">
        <f t="shared" si="71"/>
        <v>1021.0456651224358</v>
      </c>
      <c r="AV120" s="15">
        <f t="shared" si="72"/>
        <v>1021</v>
      </c>
      <c r="AW120" s="15">
        <f t="shared" si="73"/>
        <v>1020.503144654088</v>
      </c>
      <c r="AX120" s="15">
        <f t="shared" si="74"/>
        <v>1007.1116333725031</v>
      </c>
      <c r="AY120" s="15">
        <f t="shared" si="75"/>
        <v>981.47994687914991</v>
      </c>
      <c r="AZ120" s="15">
        <f t="shared" si="76"/>
        <v>963.46081504702215</v>
      </c>
      <c r="BA120" s="15">
        <f t="shared" si="77"/>
        <v>956.77519379844966</v>
      </c>
      <c r="BB120" s="15">
        <f t="shared" si="78"/>
        <v>945.31133428981332</v>
      </c>
      <c r="BC120" s="15">
        <f t="shared" si="79"/>
        <v>942.45692883895128</v>
      </c>
      <c r="BD120" s="15">
        <f t="shared" si="80"/>
        <v>930.24398775688667</v>
      </c>
      <c r="BE120" s="12" t="s">
        <v>47</v>
      </c>
      <c r="BF120" s="19" t="e">
        <f>VLOOKUP(B120,prot!A:I,9,FALSE)</f>
        <v>#N/A</v>
      </c>
      <c r="BG120" s="9" t="b">
        <f t="shared" si="81"/>
        <v>1</v>
      </c>
      <c r="BH120" s="8">
        <f t="shared" si="82"/>
        <v>0</v>
      </c>
    </row>
    <row r="121" spans="1:245" ht="12.6" customHeight="1">
      <c r="A121" s="3">
        <v>6</v>
      </c>
      <c r="B121" s="4" t="s">
        <v>27</v>
      </c>
      <c r="C121" s="54">
        <v>1958</v>
      </c>
      <c r="D121" s="18">
        <v>1039.0991935483869</v>
      </c>
      <c r="E121" s="18">
        <v>1073.1744775174161</v>
      </c>
      <c r="F121" s="4" t="s">
        <v>68</v>
      </c>
      <c r="G121" s="4" t="s">
        <v>68</v>
      </c>
      <c r="H121" s="4" t="s">
        <v>68</v>
      </c>
      <c r="I121" s="18">
        <v>889.0361173814897</v>
      </c>
      <c r="J121" s="18" t="s">
        <v>68</v>
      </c>
      <c r="K121" s="18">
        <v>898.31813627254519</v>
      </c>
      <c r="L121" s="18">
        <v>890.78865750996897</v>
      </c>
      <c r="M121" s="18" t="s">
        <v>68</v>
      </c>
      <c r="N121" s="18"/>
      <c r="O121" s="18">
        <v>857.44886031560497</v>
      </c>
      <c r="P121" s="18">
        <v>722.81498612395922</v>
      </c>
      <c r="Q121" s="18" t="s">
        <v>68</v>
      </c>
      <c r="R121" s="18" t="s">
        <v>68</v>
      </c>
      <c r="S121" s="18" t="s">
        <v>68</v>
      </c>
      <c r="T121" s="4">
        <v>906.62963518991126</v>
      </c>
      <c r="U121" s="4">
        <v>1082.9949238578679</v>
      </c>
      <c r="V121" s="4" t="s">
        <v>68</v>
      </c>
      <c r="W121" s="18" t="s">
        <v>68</v>
      </c>
      <c r="X121" s="18" t="s">
        <v>68</v>
      </c>
      <c r="Y121" s="18">
        <v>1049.8430936995153</v>
      </c>
      <c r="Z121" s="18">
        <v>1020.8717575051007</v>
      </c>
      <c r="AA121" s="4" t="s">
        <v>68</v>
      </c>
      <c r="AB121" s="18">
        <v>770.48084380331932</v>
      </c>
      <c r="AC121" s="18">
        <v>678.82808988764043</v>
      </c>
      <c r="AD121" s="18" t="s">
        <v>68</v>
      </c>
      <c r="AE121" s="4" t="s">
        <v>68</v>
      </c>
      <c r="AF121" s="4" t="s">
        <v>68</v>
      </c>
      <c r="AG121" s="4">
        <v>907</v>
      </c>
      <c r="AH121" s="4">
        <v>825.64363636363646</v>
      </c>
      <c r="AI121" s="4">
        <v>942</v>
      </c>
      <c r="AJ121" s="4">
        <v>1033.874705420267</v>
      </c>
      <c r="AK121" s="18">
        <f>SUM(D121:AJ121)</f>
        <v>15588.847114396631</v>
      </c>
      <c r="AL121" s="28">
        <f>SUMIF(AN121:BD121,"&gt;0")</f>
        <v>15588.847114396629</v>
      </c>
      <c r="AM121" s="21" t="str">
        <f t="shared" si="85"/>
        <v/>
      </c>
      <c r="AN121" s="15">
        <f t="shared" si="64"/>
        <v>1082.9949238578679</v>
      </c>
      <c r="AO121" s="15">
        <f t="shared" si="65"/>
        <v>1073.1744775174161</v>
      </c>
      <c r="AP121" s="15">
        <f t="shared" si="66"/>
        <v>1049.8430936995153</v>
      </c>
      <c r="AQ121" s="15">
        <f t="shared" si="67"/>
        <v>1039.0991935483869</v>
      </c>
      <c r="AR121" s="15">
        <f t="shared" si="68"/>
        <v>1033.874705420267</v>
      </c>
      <c r="AS121" s="15">
        <f t="shared" si="69"/>
        <v>1020.8717575051007</v>
      </c>
      <c r="AT121" s="15">
        <f t="shared" si="70"/>
        <v>942</v>
      </c>
      <c r="AU121" s="15">
        <f t="shared" si="71"/>
        <v>907</v>
      </c>
      <c r="AV121" s="15">
        <f t="shared" si="72"/>
        <v>906.62963518991126</v>
      </c>
      <c r="AW121" s="15">
        <f t="shared" si="73"/>
        <v>898.31813627254519</v>
      </c>
      <c r="AX121" s="15">
        <f t="shared" si="74"/>
        <v>890.78865750996897</v>
      </c>
      <c r="AY121" s="15">
        <f t="shared" si="75"/>
        <v>889.0361173814897</v>
      </c>
      <c r="AZ121" s="15">
        <f t="shared" si="76"/>
        <v>857.44886031560497</v>
      </c>
      <c r="BA121" s="15">
        <f t="shared" si="77"/>
        <v>825.64363636363646</v>
      </c>
      <c r="BB121" s="15">
        <f t="shared" si="78"/>
        <v>770.48084380331932</v>
      </c>
      <c r="BC121" s="15">
        <f t="shared" si="79"/>
        <v>722.81498612395922</v>
      </c>
      <c r="BD121" s="15">
        <f t="shared" si="80"/>
        <v>678.82808988764043</v>
      </c>
      <c r="BE121" s="12" t="s">
        <v>47</v>
      </c>
      <c r="BF121" s="19" t="e">
        <f>VLOOKUP(B121,prot!A:I,9,FALSE)</f>
        <v>#N/A</v>
      </c>
      <c r="BG121" s="9" t="b">
        <f t="shared" si="81"/>
        <v>1</v>
      </c>
      <c r="BH121" s="8">
        <f t="shared" si="82"/>
        <v>0</v>
      </c>
    </row>
    <row r="122" spans="1:245" ht="13.5" customHeight="1">
      <c r="A122" s="3">
        <v>7</v>
      </c>
      <c r="B122" s="2" t="s">
        <v>42</v>
      </c>
      <c r="C122" s="57">
        <v>1956</v>
      </c>
      <c r="D122" s="18">
        <v>851.61399354144237</v>
      </c>
      <c r="E122" s="18">
        <v>800.24342408860184</v>
      </c>
      <c r="F122" s="38" t="s">
        <v>68</v>
      </c>
      <c r="G122" s="38" t="s">
        <v>68</v>
      </c>
      <c r="H122" s="18">
        <v>754.23778171689048</v>
      </c>
      <c r="I122" s="18" t="s">
        <v>68</v>
      </c>
      <c r="J122" s="18" t="s">
        <v>68</v>
      </c>
      <c r="K122" s="18" t="s">
        <v>68</v>
      </c>
      <c r="L122" s="18">
        <v>797.8896853843089</v>
      </c>
      <c r="M122" s="18">
        <v>749.44939798242774</v>
      </c>
      <c r="N122" s="18"/>
      <c r="O122" s="18">
        <v>851.20635391923997</v>
      </c>
      <c r="P122" s="18">
        <v>807.09093926319292</v>
      </c>
      <c r="Q122" s="18">
        <v>860.95499254843526</v>
      </c>
      <c r="R122" s="18">
        <v>825.30549012502252</v>
      </c>
      <c r="S122" s="18">
        <v>697.16125811283075</v>
      </c>
      <c r="T122" s="18">
        <v>808.64147072747335</v>
      </c>
      <c r="U122" s="18">
        <v>869.69457609268068</v>
      </c>
      <c r="V122" s="18">
        <v>716.76054753422079</v>
      </c>
      <c r="W122" s="18">
        <v>946.27580372250418</v>
      </c>
      <c r="X122" s="18">
        <v>764.91931656383485</v>
      </c>
      <c r="Y122" s="18">
        <v>650.16118782842489</v>
      </c>
      <c r="Z122" s="18">
        <v>848.7883021548663</v>
      </c>
      <c r="AA122" s="18" t="s">
        <v>68</v>
      </c>
      <c r="AB122" s="18">
        <v>793.44881889763769</v>
      </c>
      <c r="AC122" s="18">
        <v>794.88740245261988</v>
      </c>
      <c r="AD122" s="18" t="s">
        <v>68</v>
      </c>
      <c r="AE122" s="18" t="s">
        <v>68</v>
      </c>
      <c r="AF122" s="18">
        <v>783.29132126543732</v>
      </c>
      <c r="AG122" s="18">
        <v>882</v>
      </c>
      <c r="AH122" s="18">
        <v>796.64914285714292</v>
      </c>
      <c r="AI122" s="18">
        <v>702</v>
      </c>
      <c r="AJ122" s="18">
        <v>855.42553191489355</v>
      </c>
      <c r="AK122" s="18">
        <f>SUM(D122:AJ122)</f>
        <v>19208.09673869413</v>
      </c>
      <c r="AL122" s="28">
        <f>SUMIF(AN122:BD122,"&gt;0")</f>
        <v>14173.407248955496</v>
      </c>
      <c r="AM122" s="21" t="str">
        <f t="shared" si="85"/>
        <v/>
      </c>
      <c r="AN122" s="15">
        <f t="shared" si="64"/>
        <v>946.27580372250418</v>
      </c>
      <c r="AO122" s="15">
        <f t="shared" si="65"/>
        <v>882</v>
      </c>
      <c r="AP122" s="15">
        <f t="shared" si="66"/>
        <v>869.69457609268068</v>
      </c>
      <c r="AQ122" s="15">
        <f t="shared" si="67"/>
        <v>860.95499254843526</v>
      </c>
      <c r="AR122" s="15">
        <f t="shared" si="68"/>
        <v>855.42553191489355</v>
      </c>
      <c r="AS122" s="15">
        <f t="shared" si="69"/>
        <v>851.61399354144237</v>
      </c>
      <c r="AT122" s="15">
        <f t="shared" si="70"/>
        <v>851.20635391923997</v>
      </c>
      <c r="AU122" s="15">
        <f t="shared" si="71"/>
        <v>848.7883021548663</v>
      </c>
      <c r="AV122" s="15">
        <f t="shared" si="72"/>
        <v>825.30549012502252</v>
      </c>
      <c r="AW122" s="15">
        <f t="shared" si="73"/>
        <v>808.64147072747335</v>
      </c>
      <c r="AX122" s="15">
        <f t="shared" si="74"/>
        <v>807.09093926319292</v>
      </c>
      <c r="AY122" s="15">
        <f t="shared" si="75"/>
        <v>800.24342408860184</v>
      </c>
      <c r="AZ122" s="15">
        <f t="shared" si="76"/>
        <v>797.8896853843089</v>
      </c>
      <c r="BA122" s="15">
        <f t="shared" si="77"/>
        <v>796.64914285714292</v>
      </c>
      <c r="BB122" s="15">
        <f t="shared" si="78"/>
        <v>794.88740245261988</v>
      </c>
      <c r="BC122" s="15">
        <f t="shared" si="79"/>
        <v>793.44881889763769</v>
      </c>
      <c r="BD122" s="15">
        <f t="shared" si="80"/>
        <v>783.29132126543732</v>
      </c>
      <c r="BE122" s="12" t="s">
        <v>47</v>
      </c>
      <c r="BF122" s="19" t="e">
        <f>VLOOKUP(B122,prot!A:I,9,FALSE)</f>
        <v>#N/A</v>
      </c>
      <c r="BG122" s="9" t="b">
        <f t="shared" si="81"/>
        <v>1</v>
      </c>
      <c r="BH122" s="8">
        <f t="shared" si="82"/>
        <v>0</v>
      </c>
    </row>
    <row r="123" spans="1:245" ht="12" customHeight="1">
      <c r="A123" s="3">
        <v>8</v>
      </c>
      <c r="B123" s="4" t="s">
        <v>37</v>
      </c>
      <c r="C123" s="54">
        <v>1961</v>
      </c>
      <c r="D123" s="18" t="s">
        <v>68</v>
      </c>
      <c r="E123" s="18" t="s">
        <v>68</v>
      </c>
      <c r="F123" s="4" t="s">
        <v>68</v>
      </c>
      <c r="G123" s="4" t="s">
        <v>68</v>
      </c>
      <c r="H123" s="4" t="s">
        <v>68</v>
      </c>
      <c r="I123" s="18" t="s">
        <v>68</v>
      </c>
      <c r="J123" s="18" t="s">
        <v>68</v>
      </c>
      <c r="K123" s="18" t="s">
        <v>68</v>
      </c>
      <c r="L123" s="18">
        <v>1001.4201058201057</v>
      </c>
      <c r="M123" s="18">
        <v>1017.1444600280508</v>
      </c>
      <c r="N123" s="18"/>
      <c r="O123" s="18">
        <v>951.2792413066386</v>
      </c>
      <c r="P123" s="18">
        <v>783.24582338902155</v>
      </c>
      <c r="Q123" s="18" t="s">
        <v>68</v>
      </c>
      <c r="R123" s="18" t="s">
        <v>68</v>
      </c>
      <c r="S123" s="18">
        <v>873.6264900662253</v>
      </c>
      <c r="T123" s="18" t="s">
        <v>68</v>
      </c>
      <c r="U123" s="18">
        <v>961.30622304374629</v>
      </c>
      <c r="V123" s="18" t="s">
        <v>68</v>
      </c>
      <c r="W123" s="18" t="s">
        <v>68</v>
      </c>
      <c r="X123" s="18" t="s">
        <v>68</v>
      </c>
      <c r="Y123" s="18" t="s">
        <v>68</v>
      </c>
      <c r="Z123" s="18" t="s">
        <v>68</v>
      </c>
      <c r="AA123" s="18" t="s">
        <v>68</v>
      </c>
      <c r="AB123" s="18" t="s">
        <v>68</v>
      </c>
      <c r="AC123" s="18" t="s">
        <v>68</v>
      </c>
      <c r="AD123" s="18" t="s">
        <v>68</v>
      </c>
      <c r="AE123" s="18" t="s">
        <v>68</v>
      </c>
      <c r="AF123" s="18" t="s">
        <v>68</v>
      </c>
      <c r="AG123" s="18"/>
      <c r="AH123" s="18" t="s">
        <v>68</v>
      </c>
      <c r="AI123" s="18">
        <v>869</v>
      </c>
      <c r="AJ123" s="18">
        <v>876.58973475714777</v>
      </c>
      <c r="AK123" s="18">
        <f>SUM(D123:AJ123)</f>
        <v>7333.6120784109362</v>
      </c>
      <c r="AL123" s="28">
        <f>SUMIF(AN123:BD123,"&gt;0")</f>
        <v>7333.6120784109371</v>
      </c>
      <c r="AM123" s="21" t="str">
        <f t="shared" si="85"/>
        <v/>
      </c>
      <c r="AN123" s="15">
        <f t="shared" si="64"/>
        <v>1017.1444600280508</v>
      </c>
      <c r="AO123" s="15">
        <f t="shared" si="65"/>
        <v>1001.4201058201057</v>
      </c>
      <c r="AP123" s="15">
        <f t="shared" si="66"/>
        <v>961.30622304374629</v>
      </c>
      <c r="AQ123" s="15">
        <f t="shared" si="67"/>
        <v>951.2792413066386</v>
      </c>
      <c r="AR123" s="15">
        <f t="shared" si="68"/>
        <v>876.58973475714777</v>
      </c>
      <c r="AS123" s="15">
        <f t="shared" si="69"/>
        <v>873.6264900662253</v>
      </c>
      <c r="AT123" s="15">
        <f t="shared" si="70"/>
        <v>869</v>
      </c>
      <c r="AU123" s="15">
        <f t="shared" si="71"/>
        <v>783.24582338902155</v>
      </c>
      <c r="AV123" s="15" t="e">
        <f t="shared" si="72"/>
        <v>#NUM!</v>
      </c>
      <c r="AW123" s="15" t="e">
        <f t="shared" si="73"/>
        <v>#NUM!</v>
      </c>
      <c r="AX123" s="15" t="e">
        <f t="shared" si="74"/>
        <v>#NUM!</v>
      </c>
      <c r="AY123" s="15" t="e">
        <f t="shared" si="75"/>
        <v>#NUM!</v>
      </c>
      <c r="AZ123" s="15" t="e">
        <f t="shared" si="76"/>
        <v>#NUM!</v>
      </c>
      <c r="BA123" s="15" t="e">
        <f t="shared" si="77"/>
        <v>#NUM!</v>
      </c>
      <c r="BB123" s="15" t="e">
        <f t="shared" si="78"/>
        <v>#NUM!</v>
      </c>
      <c r="BC123" s="15" t="e">
        <f t="shared" si="79"/>
        <v>#NUM!</v>
      </c>
      <c r="BD123" s="15" t="e">
        <f t="shared" si="80"/>
        <v>#NUM!</v>
      </c>
      <c r="BE123" s="12" t="s">
        <v>47</v>
      </c>
      <c r="BF123" s="19" t="e">
        <f>VLOOKUP(B123,prot!A:I,9,FALSE)</f>
        <v>#N/A</v>
      </c>
      <c r="BG123" s="9" t="b">
        <f t="shared" si="81"/>
        <v>1</v>
      </c>
      <c r="BH123" s="8">
        <f t="shared" si="82"/>
        <v>0</v>
      </c>
    </row>
    <row r="124" spans="1:245" ht="12.6" customHeight="1">
      <c r="A124" s="3">
        <v>9</v>
      </c>
      <c r="B124" s="4" t="s">
        <v>111</v>
      </c>
      <c r="C124" s="55">
        <v>1957</v>
      </c>
      <c r="D124" s="18">
        <v>790.81860465116279</v>
      </c>
      <c r="E124" s="18" t="s">
        <v>68</v>
      </c>
      <c r="F124" s="38" t="s">
        <v>68</v>
      </c>
      <c r="G124" s="38" t="s">
        <v>68</v>
      </c>
      <c r="H124" s="18" t="s">
        <v>68</v>
      </c>
      <c r="I124" s="18" t="s">
        <v>68</v>
      </c>
      <c r="J124" s="18" t="s">
        <v>68</v>
      </c>
      <c r="K124" s="18" t="s">
        <v>68</v>
      </c>
      <c r="L124" s="18">
        <v>596.93610608800464</v>
      </c>
      <c r="M124" s="18">
        <v>649.57831669044231</v>
      </c>
      <c r="N124" s="18"/>
      <c r="O124" s="18">
        <v>583.8776266996291</v>
      </c>
      <c r="P124" s="18">
        <v>598.75716064757137</v>
      </c>
      <c r="Q124" s="18" t="s">
        <v>68</v>
      </c>
      <c r="R124" s="18" t="s">
        <v>68</v>
      </c>
      <c r="S124" s="18" t="s">
        <v>68</v>
      </c>
      <c r="T124" s="18" t="s">
        <v>68</v>
      </c>
      <c r="U124" s="18" t="s">
        <v>68</v>
      </c>
      <c r="V124" s="18" t="s">
        <v>68</v>
      </c>
      <c r="W124" s="18" t="s">
        <v>68</v>
      </c>
      <c r="X124" s="18" t="s">
        <v>68</v>
      </c>
      <c r="Y124" s="18" t="s">
        <v>68</v>
      </c>
      <c r="Z124" s="18" t="s">
        <v>68</v>
      </c>
      <c r="AA124" s="18">
        <v>706.78587058455764</v>
      </c>
      <c r="AB124" s="18" t="s">
        <v>68</v>
      </c>
      <c r="AC124" s="18" t="s">
        <v>68</v>
      </c>
      <c r="AD124" s="18" t="s">
        <v>68</v>
      </c>
      <c r="AE124" s="18" t="s">
        <v>68</v>
      </c>
      <c r="AF124" s="18" t="s">
        <v>68</v>
      </c>
      <c r="AG124" s="18">
        <v>627</v>
      </c>
      <c r="AH124" s="18">
        <v>452.02492620531314</v>
      </c>
      <c r="AI124" s="18">
        <v>808</v>
      </c>
      <c r="AJ124" s="18">
        <v>811.63974398049356</v>
      </c>
      <c r="AK124" s="18">
        <f>SUM(D124:AJ124)</f>
        <v>6625.4183555471736</v>
      </c>
      <c r="AL124" s="28">
        <f>SUMIF(AN124:BD124,"&gt;0")</f>
        <v>6625.4183555471745</v>
      </c>
      <c r="AM124" s="21" t="str">
        <f t="shared" si="85"/>
        <v/>
      </c>
      <c r="AN124" s="15">
        <f t="shared" si="64"/>
        <v>811.63974398049356</v>
      </c>
      <c r="AO124" s="15">
        <f t="shared" si="65"/>
        <v>808</v>
      </c>
      <c r="AP124" s="15">
        <f t="shared" si="66"/>
        <v>790.81860465116279</v>
      </c>
      <c r="AQ124" s="15">
        <f t="shared" si="67"/>
        <v>706.78587058455764</v>
      </c>
      <c r="AR124" s="15">
        <f t="shared" si="68"/>
        <v>649.57831669044231</v>
      </c>
      <c r="AS124" s="15">
        <f t="shared" si="69"/>
        <v>627</v>
      </c>
      <c r="AT124" s="15">
        <f t="shared" si="70"/>
        <v>598.75716064757137</v>
      </c>
      <c r="AU124" s="15">
        <f t="shared" si="71"/>
        <v>596.93610608800464</v>
      </c>
      <c r="AV124" s="15">
        <f t="shared" si="72"/>
        <v>583.8776266996291</v>
      </c>
      <c r="AW124" s="15">
        <f t="shared" si="73"/>
        <v>452.02492620531314</v>
      </c>
      <c r="AX124" s="15" t="e">
        <f t="shared" si="74"/>
        <v>#NUM!</v>
      </c>
      <c r="AY124" s="15" t="e">
        <f t="shared" si="75"/>
        <v>#NUM!</v>
      </c>
      <c r="AZ124" s="15" t="e">
        <f t="shared" si="76"/>
        <v>#NUM!</v>
      </c>
      <c r="BA124" s="15" t="e">
        <f t="shared" si="77"/>
        <v>#NUM!</v>
      </c>
      <c r="BB124" s="15" t="e">
        <f t="shared" si="78"/>
        <v>#NUM!</v>
      </c>
      <c r="BC124" s="15" t="e">
        <f t="shared" si="79"/>
        <v>#NUM!</v>
      </c>
      <c r="BD124" s="15" t="e">
        <f t="shared" si="80"/>
        <v>#NUM!</v>
      </c>
      <c r="BE124" s="12" t="s">
        <v>47</v>
      </c>
      <c r="BF124" s="19" t="e">
        <f>VLOOKUP(B124,prot!A:I,9,FALSE)</f>
        <v>#N/A</v>
      </c>
      <c r="BG124" s="9" t="b">
        <f t="shared" si="81"/>
        <v>1</v>
      </c>
      <c r="BH124" s="8">
        <f t="shared" si="82"/>
        <v>0</v>
      </c>
    </row>
    <row r="125" spans="1:245" ht="12.75" customHeight="1">
      <c r="A125" s="3">
        <v>10</v>
      </c>
      <c r="B125" s="2" t="s">
        <v>95</v>
      </c>
      <c r="C125" s="62">
        <v>1955</v>
      </c>
      <c r="D125" s="18">
        <v>726.48203918722788</v>
      </c>
      <c r="E125" s="18" t="s">
        <v>68</v>
      </c>
      <c r="F125" s="38" t="s">
        <v>68</v>
      </c>
      <c r="G125" s="38" t="s">
        <v>68</v>
      </c>
      <c r="H125" s="18" t="s">
        <v>68</v>
      </c>
      <c r="I125" s="18" t="s">
        <v>68</v>
      </c>
      <c r="J125" s="18" t="s">
        <v>68</v>
      </c>
      <c r="K125" s="18" t="s">
        <v>68</v>
      </c>
      <c r="L125" s="18">
        <v>990.29638671875</v>
      </c>
      <c r="M125" s="18">
        <v>653.77621985417852</v>
      </c>
      <c r="N125" s="18"/>
      <c r="O125" s="18">
        <v>821.19439728353143</v>
      </c>
      <c r="P125" s="18" t="s">
        <v>68</v>
      </c>
      <c r="Q125" s="18" t="s">
        <v>68</v>
      </c>
      <c r="R125" s="18" t="s">
        <v>68</v>
      </c>
      <c r="S125" s="18" t="s">
        <v>68</v>
      </c>
      <c r="T125" s="18" t="s">
        <v>68</v>
      </c>
      <c r="U125" s="18">
        <v>813.15661478599225</v>
      </c>
      <c r="V125" s="18" t="s">
        <v>68</v>
      </c>
      <c r="W125" s="18" t="s">
        <v>68</v>
      </c>
      <c r="X125" s="18" t="s">
        <v>68</v>
      </c>
      <c r="Y125" s="18" t="s">
        <v>68</v>
      </c>
      <c r="Z125" s="18" t="s">
        <v>68</v>
      </c>
      <c r="AA125" s="18" t="s">
        <v>68</v>
      </c>
      <c r="AB125" s="18" t="s">
        <v>68</v>
      </c>
      <c r="AC125" s="18" t="s">
        <v>68</v>
      </c>
      <c r="AD125" s="18" t="s">
        <v>68</v>
      </c>
      <c r="AE125" s="18" t="s">
        <v>68</v>
      </c>
      <c r="AF125" s="18" t="s">
        <v>68</v>
      </c>
      <c r="AG125" s="18">
        <v>693</v>
      </c>
      <c r="AH125" s="18">
        <v>868.47507692307693</v>
      </c>
      <c r="AI125" s="18">
        <v>0</v>
      </c>
      <c r="AJ125" s="18" t="s">
        <v>68</v>
      </c>
      <c r="AK125" s="18">
        <f>SUM(D125:AJ125)</f>
        <v>5566.3807347527572</v>
      </c>
      <c r="AL125" s="28">
        <f>SUMIF(AN125:BD125,"&gt;0")</f>
        <v>5566.3807347527572</v>
      </c>
      <c r="AM125" s="21" t="str">
        <f t="shared" si="85"/>
        <v/>
      </c>
      <c r="AN125" s="15">
        <f t="shared" si="64"/>
        <v>990.29638671875</v>
      </c>
      <c r="AO125" s="15">
        <f t="shared" si="65"/>
        <v>868.47507692307693</v>
      </c>
      <c r="AP125" s="15">
        <f t="shared" si="66"/>
        <v>821.19439728353143</v>
      </c>
      <c r="AQ125" s="15">
        <f t="shared" si="67"/>
        <v>813.15661478599225</v>
      </c>
      <c r="AR125" s="15">
        <f t="shared" si="68"/>
        <v>726.48203918722788</v>
      </c>
      <c r="AS125" s="15">
        <f t="shared" si="69"/>
        <v>693</v>
      </c>
      <c r="AT125" s="15">
        <f t="shared" si="70"/>
        <v>653.77621985417852</v>
      </c>
      <c r="AU125" s="15">
        <f t="shared" si="71"/>
        <v>0</v>
      </c>
      <c r="AV125" s="15" t="e">
        <f t="shared" si="72"/>
        <v>#NUM!</v>
      </c>
      <c r="AW125" s="15" t="e">
        <f t="shared" si="73"/>
        <v>#NUM!</v>
      </c>
      <c r="AX125" s="15" t="e">
        <f t="shared" si="74"/>
        <v>#NUM!</v>
      </c>
      <c r="AY125" s="15" t="e">
        <f t="shared" si="75"/>
        <v>#NUM!</v>
      </c>
      <c r="AZ125" s="15" t="e">
        <f t="shared" si="76"/>
        <v>#NUM!</v>
      </c>
      <c r="BA125" s="15" t="e">
        <f t="shared" si="77"/>
        <v>#NUM!</v>
      </c>
      <c r="BB125" s="15" t="e">
        <f t="shared" si="78"/>
        <v>#NUM!</v>
      </c>
      <c r="BC125" s="15" t="e">
        <f t="shared" si="79"/>
        <v>#NUM!</v>
      </c>
      <c r="BD125" s="15" t="e">
        <f t="shared" si="80"/>
        <v>#NUM!</v>
      </c>
      <c r="BE125" s="12" t="s">
        <v>47</v>
      </c>
      <c r="BF125" s="19" t="e">
        <f>VLOOKUP(B125,prot!A:I,9,FALSE)</f>
        <v>#N/A</v>
      </c>
      <c r="BG125" s="9" t="b">
        <f t="shared" si="81"/>
        <v>1</v>
      </c>
      <c r="BH125" s="8">
        <f t="shared" si="82"/>
        <v>0</v>
      </c>
    </row>
    <row r="126" spans="1:245" ht="12.75" hidden="1" customHeight="1">
      <c r="A126" s="3">
        <v>11</v>
      </c>
      <c r="B126" s="2" t="s">
        <v>112</v>
      </c>
      <c r="C126" s="58">
        <v>1967</v>
      </c>
      <c r="D126" s="18" t="s">
        <v>68</v>
      </c>
      <c r="E126" s="18" t="s">
        <v>68</v>
      </c>
      <c r="F126" s="38" t="s">
        <v>68</v>
      </c>
      <c r="G126" s="38" t="s">
        <v>68</v>
      </c>
      <c r="H126" s="18" t="s">
        <v>68</v>
      </c>
      <c r="I126" s="18" t="s">
        <v>68</v>
      </c>
      <c r="J126" s="18" t="s">
        <v>68</v>
      </c>
      <c r="K126" s="18" t="s">
        <v>68</v>
      </c>
      <c r="L126" s="18" t="s">
        <v>68</v>
      </c>
      <c r="M126" s="18" t="s">
        <v>68</v>
      </c>
      <c r="N126" s="18"/>
      <c r="O126" s="18" t="s">
        <v>68</v>
      </c>
      <c r="P126" s="18" t="s">
        <v>68</v>
      </c>
      <c r="Q126" s="18" t="s">
        <v>68</v>
      </c>
      <c r="R126" s="18" t="s">
        <v>68</v>
      </c>
      <c r="S126" s="18" t="s">
        <v>68</v>
      </c>
      <c r="T126" s="18" t="s">
        <v>68</v>
      </c>
      <c r="U126" s="18" t="s">
        <v>68</v>
      </c>
      <c r="V126" s="18" t="s">
        <v>68</v>
      </c>
      <c r="W126" s="18" t="s">
        <v>68</v>
      </c>
      <c r="X126" s="18" t="s">
        <v>68</v>
      </c>
      <c r="Y126" s="18" t="s">
        <v>68</v>
      </c>
      <c r="Z126" s="18" t="s">
        <v>68</v>
      </c>
      <c r="AA126" s="18" t="s">
        <v>68</v>
      </c>
      <c r="AB126" s="18" t="s">
        <v>68</v>
      </c>
      <c r="AC126" s="18" t="s">
        <v>68</v>
      </c>
      <c r="AD126" s="18" t="s">
        <v>68</v>
      </c>
      <c r="AE126" s="18" t="s">
        <v>68</v>
      </c>
      <c r="AF126" s="18" t="s">
        <v>68</v>
      </c>
      <c r="AG126" s="18"/>
      <c r="AH126" s="18"/>
      <c r="AI126" s="18"/>
      <c r="AJ126" s="18"/>
      <c r="AK126" s="18"/>
      <c r="AL126" s="28">
        <f t="shared" si="84"/>
        <v>0</v>
      </c>
      <c r="AM126" s="21" t="str">
        <f t="shared" si="85"/>
        <v/>
      </c>
      <c r="AN126" s="15" t="e">
        <f t="shared" si="64"/>
        <v>#NUM!</v>
      </c>
      <c r="AO126" s="15" t="e">
        <f t="shared" si="65"/>
        <v>#NUM!</v>
      </c>
      <c r="AP126" s="15" t="e">
        <f t="shared" si="66"/>
        <v>#NUM!</v>
      </c>
      <c r="AQ126" s="15" t="e">
        <f t="shared" si="67"/>
        <v>#NUM!</v>
      </c>
      <c r="AR126" s="15" t="e">
        <f t="shared" si="68"/>
        <v>#NUM!</v>
      </c>
      <c r="AS126" s="15" t="e">
        <f t="shared" si="69"/>
        <v>#NUM!</v>
      </c>
      <c r="AT126" s="15" t="e">
        <f t="shared" si="70"/>
        <v>#NUM!</v>
      </c>
      <c r="AU126" s="15" t="e">
        <f t="shared" si="71"/>
        <v>#NUM!</v>
      </c>
      <c r="AV126" s="15" t="e">
        <f t="shared" si="72"/>
        <v>#NUM!</v>
      </c>
      <c r="AW126" s="15" t="e">
        <f t="shared" si="73"/>
        <v>#NUM!</v>
      </c>
      <c r="AX126" s="15" t="e">
        <f t="shared" si="74"/>
        <v>#NUM!</v>
      </c>
      <c r="AY126" s="15" t="e">
        <f t="shared" si="75"/>
        <v>#NUM!</v>
      </c>
      <c r="AZ126" s="15" t="e">
        <f t="shared" si="76"/>
        <v>#NUM!</v>
      </c>
      <c r="BA126" s="15" t="e">
        <f t="shared" si="77"/>
        <v>#NUM!</v>
      </c>
      <c r="BB126" s="15" t="e">
        <f t="shared" si="78"/>
        <v>#NUM!</v>
      </c>
      <c r="BC126" s="15" t="e">
        <f t="shared" si="79"/>
        <v>#NUM!</v>
      </c>
      <c r="BD126" s="15" t="e">
        <f t="shared" si="80"/>
        <v>#NUM!</v>
      </c>
      <c r="BE126" s="12" t="s">
        <v>47</v>
      </c>
      <c r="BF126" s="19" t="e">
        <f>VLOOKUP(B126,prot!A:I,9,FALSE)</f>
        <v>#N/A</v>
      </c>
      <c r="BG126" s="9" t="b">
        <f t="shared" si="81"/>
        <v>1</v>
      </c>
      <c r="BH126" s="8">
        <f t="shared" si="82"/>
        <v>0</v>
      </c>
    </row>
    <row r="127" spans="1:245" ht="12.6" hidden="1" customHeight="1">
      <c r="A127" s="3">
        <v>12</v>
      </c>
      <c r="B127" t="s">
        <v>113</v>
      </c>
      <c r="C127" s="59">
        <v>1954</v>
      </c>
      <c r="D127" s="18" t="s">
        <v>68</v>
      </c>
      <c r="E127" s="18" t="s">
        <v>68</v>
      </c>
      <c r="F127" s="38" t="s">
        <v>68</v>
      </c>
      <c r="G127" s="38" t="s">
        <v>68</v>
      </c>
      <c r="H127" s="1" t="s">
        <v>68</v>
      </c>
      <c r="I127" s="18" t="s">
        <v>68</v>
      </c>
      <c r="J127" s="18" t="s">
        <v>68</v>
      </c>
      <c r="K127" s="18" t="s">
        <v>68</v>
      </c>
      <c r="L127" s="18" t="s">
        <v>68</v>
      </c>
      <c r="M127" s="18" t="s">
        <v>68</v>
      </c>
      <c r="N127" s="18"/>
      <c r="O127" s="18" t="s">
        <v>68</v>
      </c>
      <c r="P127" s="18" t="s">
        <v>68</v>
      </c>
      <c r="Q127" s="18" t="s">
        <v>68</v>
      </c>
      <c r="R127" s="18" t="s">
        <v>68</v>
      </c>
      <c r="S127" s="18" t="s">
        <v>68</v>
      </c>
      <c r="T127" s="18" t="s">
        <v>68</v>
      </c>
      <c r="U127" s="18" t="s">
        <v>68</v>
      </c>
      <c r="V127" s="18" t="s">
        <v>68</v>
      </c>
      <c r="W127" s="1" t="s">
        <v>68</v>
      </c>
      <c r="X127" s="1" t="s">
        <v>68</v>
      </c>
      <c r="Y127" s="1" t="s">
        <v>68</v>
      </c>
      <c r="Z127" s="1" t="s">
        <v>68</v>
      </c>
      <c r="AA127" s="1" t="s">
        <v>68</v>
      </c>
      <c r="AB127" s="1" t="s">
        <v>68</v>
      </c>
      <c r="AC127" s="1" t="s">
        <v>68</v>
      </c>
      <c r="AD127" s="18" t="s">
        <v>68</v>
      </c>
      <c r="AE127" s="1" t="s">
        <v>68</v>
      </c>
      <c r="AF127" s="1" t="s">
        <v>68</v>
      </c>
      <c r="AG127" s="1"/>
      <c r="AH127" s="18"/>
      <c r="AI127" s="1"/>
      <c r="AJ127" s="1"/>
      <c r="AK127" s="18"/>
      <c r="AL127" s="28">
        <f t="shared" si="84"/>
        <v>0</v>
      </c>
      <c r="AM127" s="21" t="str">
        <f t="shared" si="85"/>
        <v/>
      </c>
      <c r="AN127" s="15" t="e">
        <f t="shared" si="64"/>
        <v>#NUM!</v>
      </c>
      <c r="AO127" s="15" t="e">
        <f t="shared" si="65"/>
        <v>#NUM!</v>
      </c>
      <c r="AP127" s="15" t="e">
        <f t="shared" si="66"/>
        <v>#NUM!</v>
      </c>
      <c r="AQ127" s="15" t="e">
        <f t="shared" si="67"/>
        <v>#NUM!</v>
      </c>
      <c r="AR127" s="15" t="e">
        <f t="shared" si="68"/>
        <v>#NUM!</v>
      </c>
      <c r="AS127" s="15" t="e">
        <f t="shared" si="69"/>
        <v>#NUM!</v>
      </c>
      <c r="AT127" s="15" t="e">
        <f t="shared" si="70"/>
        <v>#NUM!</v>
      </c>
      <c r="AU127" s="15" t="e">
        <f t="shared" si="71"/>
        <v>#NUM!</v>
      </c>
      <c r="AV127" s="15" t="e">
        <f t="shared" si="72"/>
        <v>#NUM!</v>
      </c>
      <c r="AW127" s="15" t="e">
        <f t="shared" si="73"/>
        <v>#NUM!</v>
      </c>
      <c r="AX127" s="15" t="e">
        <f t="shared" si="74"/>
        <v>#NUM!</v>
      </c>
      <c r="AY127" s="15" t="e">
        <f t="shared" si="75"/>
        <v>#NUM!</v>
      </c>
      <c r="AZ127" s="15" t="e">
        <f t="shared" si="76"/>
        <v>#NUM!</v>
      </c>
      <c r="BA127" s="15" t="e">
        <f t="shared" si="77"/>
        <v>#NUM!</v>
      </c>
      <c r="BB127" s="15" t="e">
        <f t="shared" si="78"/>
        <v>#NUM!</v>
      </c>
      <c r="BC127" s="15" t="e">
        <f t="shared" si="79"/>
        <v>#NUM!</v>
      </c>
      <c r="BD127" s="15" t="e">
        <f t="shared" si="80"/>
        <v>#NUM!</v>
      </c>
      <c r="BE127" s="12" t="s">
        <v>47</v>
      </c>
      <c r="BF127" s="19" t="e">
        <f>VLOOKUP(B127,prot!A:I,9,FALSE)</f>
        <v>#N/A</v>
      </c>
      <c r="BG127" s="9" t="b">
        <f t="shared" si="81"/>
        <v>1</v>
      </c>
      <c r="BH127" s="8">
        <f t="shared" si="82"/>
        <v>0</v>
      </c>
    </row>
    <row r="128" spans="1:245" ht="12.6" customHeight="1">
      <c r="A128" s="3"/>
      <c r="B128" s="63" t="s">
        <v>67</v>
      </c>
      <c r="C128" s="64"/>
      <c r="D128" s="18"/>
      <c r="E128" s="18"/>
      <c r="F128" s="38"/>
      <c r="G128" s="38"/>
      <c r="H128" s="1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"/>
      <c r="V128" s="18"/>
      <c r="W128" s="1"/>
      <c r="X128" s="1"/>
      <c r="Y128" s="1"/>
      <c r="Z128" s="1"/>
      <c r="AA128" s="1"/>
      <c r="AB128" s="1"/>
      <c r="AC128" s="1"/>
      <c r="AD128" s="18"/>
      <c r="AE128" s="1"/>
      <c r="AF128" s="1"/>
      <c r="AG128" s="1"/>
      <c r="AH128" s="1"/>
      <c r="AI128" s="1">
        <v>0</v>
      </c>
      <c r="AJ128" s="1"/>
      <c r="AK128" s="18">
        <f t="shared" si="83"/>
        <v>0</v>
      </c>
      <c r="AL128" s="28">
        <f t="shared" si="84"/>
        <v>0</v>
      </c>
      <c r="AM128" s="21"/>
      <c r="AN128" s="15">
        <f t="shared" si="64"/>
        <v>0</v>
      </c>
      <c r="AO128" s="15" t="e">
        <f t="shared" si="65"/>
        <v>#NUM!</v>
      </c>
      <c r="AP128" s="15" t="e">
        <f t="shared" si="66"/>
        <v>#NUM!</v>
      </c>
      <c r="AQ128" s="15" t="e">
        <f t="shared" si="67"/>
        <v>#NUM!</v>
      </c>
      <c r="AR128" s="15" t="e">
        <f t="shared" si="68"/>
        <v>#NUM!</v>
      </c>
      <c r="AS128" s="15" t="e">
        <f t="shared" si="69"/>
        <v>#NUM!</v>
      </c>
      <c r="AT128" s="15" t="e">
        <f t="shared" si="70"/>
        <v>#NUM!</v>
      </c>
      <c r="AU128" s="15" t="e">
        <f t="shared" si="71"/>
        <v>#NUM!</v>
      </c>
      <c r="AV128" s="15" t="e">
        <f t="shared" si="72"/>
        <v>#NUM!</v>
      </c>
      <c r="AW128" s="15" t="e">
        <f t="shared" si="73"/>
        <v>#NUM!</v>
      </c>
      <c r="AX128" s="15" t="e">
        <f t="shared" si="74"/>
        <v>#NUM!</v>
      </c>
      <c r="AY128" s="15" t="e">
        <f t="shared" si="75"/>
        <v>#NUM!</v>
      </c>
      <c r="AZ128" s="15" t="e">
        <f t="shared" si="76"/>
        <v>#NUM!</v>
      </c>
      <c r="BA128" s="15" t="e">
        <f t="shared" si="77"/>
        <v>#NUM!</v>
      </c>
      <c r="BB128" s="15" t="e">
        <f t="shared" si="78"/>
        <v>#NUM!</v>
      </c>
      <c r="BC128" s="15" t="e">
        <f t="shared" si="79"/>
        <v>#NUM!</v>
      </c>
      <c r="BD128" s="15" t="e">
        <f t="shared" si="80"/>
        <v>#NUM!</v>
      </c>
      <c r="BE128" s="12" t="s">
        <v>47</v>
      </c>
      <c r="BF128" s="19" t="e">
        <f>VLOOKUP(B128,prot!A:I,9,FALSE)</f>
        <v>#N/A</v>
      </c>
      <c r="BG128" s="9" t="b">
        <f t="shared" si="81"/>
        <v>1</v>
      </c>
      <c r="BH128" s="8">
        <f t="shared" si="82"/>
        <v>0</v>
      </c>
    </row>
    <row r="129" spans="1:61" ht="12.6" customHeight="1">
      <c r="A129" s="3">
        <v>1</v>
      </c>
      <c r="B129" s="4" t="s">
        <v>11</v>
      </c>
      <c r="C129" s="54">
        <v>1952</v>
      </c>
      <c r="D129" s="18">
        <v>1014.9999999999999</v>
      </c>
      <c r="E129" s="18">
        <v>1014.9999999999999</v>
      </c>
      <c r="F129" s="38">
        <v>1014.9999999999999</v>
      </c>
      <c r="G129" s="38">
        <v>1015</v>
      </c>
      <c r="H129" s="18">
        <v>1014.9999999999999</v>
      </c>
      <c r="I129" s="18">
        <v>1014.9999999999999</v>
      </c>
      <c r="J129" s="18">
        <v>845.0693548387095</v>
      </c>
      <c r="K129" s="18">
        <v>746.00895679662801</v>
      </c>
      <c r="L129" s="18">
        <v>1014.9999999999999</v>
      </c>
      <c r="M129" s="18">
        <v>786.59345213427264</v>
      </c>
      <c r="N129" s="18"/>
      <c r="O129" s="18" t="s">
        <v>68</v>
      </c>
      <c r="P129" s="18" t="s">
        <v>68</v>
      </c>
      <c r="Q129" s="18">
        <v>1014.9999999999999</v>
      </c>
      <c r="R129" s="18">
        <v>933.02801063177253</v>
      </c>
      <c r="S129" s="18">
        <v>1014.9999999999999</v>
      </c>
      <c r="T129" s="18">
        <v>1014.9999999999999</v>
      </c>
      <c r="U129" s="18">
        <v>1014.9999999999999</v>
      </c>
      <c r="V129" s="18">
        <v>1014.9999999999999</v>
      </c>
      <c r="W129" s="18">
        <v>1014.9999999999999</v>
      </c>
      <c r="X129" s="18">
        <v>916.46184062850693</v>
      </c>
      <c r="Y129" s="18">
        <v>942.20115416323154</v>
      </c>
      <c r="Z129" s="18">
        <v>895.24460431654677</v>
      </c>
      <c r="AA129" s="18">
        <v>1014.9999999999999</v>
      </c>
      <c r="AB129" s="18">
        <v>1003.0855226383453</v>
      </c>
      <c r="AC129" s="18">
        <v>1014.9999999999999</v>
      </c>
      <c r="AD129" s="18">
        <v>1014.9999999999999</v>
      </c>
      <c r="AE129" s="18">
        <v>1014.9999999999999</v>
      </c>
      <c r="AF129" s="18">
        <v>801</v>
      </c>
      <c r="AG129" s="18">
        <v>905</v>
      </c>
      <c r="AH129" s="18">
        <v>1010.8550280755485</v>
      </c>
      <c r="AI129" s="18">
        <v>980</v>
      </c>
      <c r="AJ129" s="18">
        <v>1014.9999999999999</v>
      </c>
      <c r="AK129" s="18">
        <f>SUM(D129:AJ129)</f>
        <v>29034.547924223563</v>
      </c>
      <c r="AL129" s="28">
        <f>SUMIF(AN129:BD129,"&gt;0")</f>
        <v>17255</v>
      </c>
      <c r="AM129" s="21" t="str">
        <f t="shared" ref="AM129:AM139" si="86">IF(BH129=0,"",BH129)</f>
        <v/>
      </c>
      <c r="AN129" s="15">
        <f t="shared" si="64"/>
        <v>1015</v>
      </c>
      <c r="AO129" s="15">
        <f t="shared" si="65"/>
        <v>1014.9999999999999</v>
      </c>
      <c r="AP129" s="15">
        <f t="shared" si="66"/>
        <v>1014.9999999999999</v>
      </c>
      <c r="AQ129" s="15">
        <f t="shared" si="67"/>
        <v>1014.9999999999999</v>
      </c>
      <c r="AR129" s="15">
        <f t="shared" si="68"/>
        <v>1014.9999999999999</v>
      </c>
      <c r="AS129" s="15">
        <f t="shared" si="69"/>
        <v>1014.9999999999999</v>
      </c>
      <c r="AT129" s="15">
        <f t="shared" si="70"/>
        <v>1014.9999999999999</v>
      </c>
      <c r="AU129" s="15">
        <f t="shared" si="71"/>
        <v>1014.9999999999999</v>
      </c>
      <c r="AV129" s="15">
        <f t="shared" si="72"/>
        <v>1014.9999999999999</v>
      </c>
      <c r="AW129" s="15">
        <f t="shared" si="73"/>
        <v>1014.9999999999999</v>
      </c>
      <c r="AX129" s="15">
        <f t="shared" si="74"/>
        <v>1014.9999999999999</v>
      </c>
      <c r="AY129" s="15">
        <f t="shared" si="75"/>
        <v>1014.9999999999999</v>
      </c>
      <c r="AZ129" s="15">
        <f t="shared" si="76"/>
        <v>1014.9999999999999</v>
      </c>
      <c r="BA129" s="15">
        <f t="shared" si="77"/>
        <v>1014.9999999999999</v>
      </c>
      <c r="BB129" s="15">
        <f t="shared" si="78"/>
        <v>1014.9999999999999</v>
      </c>
      <c r="BC129" s="15">
        <f t="shared" si="79"/>
        <v>1014.9999999999999</v>
      </c>
      <c r="BD129" s="15">
        <f t="shared" si="80"/>
        <v>1014.9999999999999</v>
      </c>
      <c r="BE129" s="12" t="s">
        <v>47</v>
      </c>
      <c r="BF129" s="19" t="e">
        <f>VLOOKUP(B129,prot!A:I,9,FALSE)</f>
        <v>#N/A</v>
      </c>
      <c r="BG129" s="9" t="b">
        <f t="shared" si="81"/>
        <v>1</v>
      </c>
      <c r="BH129" s="8">
        <f t="shared" si="82"/>
        <v>0</v>
      </c>
      <c r="BI129" t="e">
        <f>ROUND(#REF!/#REF!*#REF!,0)</f>
        <v>#REF!</v>
      </c>
    </row>
    <row r="130" spans="1:61" ht="12.6" customHeight="1">
      <c r="A130" s="3">
        <v>2</v>
      </c>
      <c r="B130" s="2" t="s">
        <v>61</v>
      </c>
      <c r="C130" s="57">
        <v>1951</v>
      </c>
      <c r="D130" s="18">
        <v>913.17000541418508</v>
      </c>
      <c r="E130" s="18">
        <v>840.13824884792643</v>
      </c>
      <c r="F130" s="38" t="s">
        <v>68</v>
      </c>
      <c r="G130" s="38" t="s">
        <v>68</v>
      </c>
      <c r="H130" s="18">
        <v>816.79472477064223</v>
      </c>
      <c r="I130" s="18">
        <v>968.71534820824877</v>
      </c>
      <c r="J130" s="18">
        <v>1030</v>
      </c>
      <c r="K130" s="18">
        <v>940.96267190569768</v>
      </c>
      <c r="L130" s="18">
        <v>847.09860383944147</v>
      </c>
      <c r="M130" s="18">
        <v>1030</v>
      </c>
      <c r="N130" s="18"/>
      <c r="O130" s="18">
        <v>986.3422291993719</v>
      </c>
      <c r="P130" s="18">
        <v>1030</v>
      </c>
      <c r="Q130" s="18">
        <v>839.77838258164877</v>
      </c>
      <c r="R130" s="18">
        <v>1030</v>
      </c>
      <c r="S130" s="18">
        <v>880.50798258345412</v>
      </c>
      <c r="T130" s="18" t="s">
        <v>68</v>
      </c>
      <c r="U130" s="18">
        <v>624.11656891495613</v>
      </c>
      <c r="V130" s="18" t="s">
        <v>68</v>
      </c>
      <c r="W130" s="18" t="s">
        <v>68</v>
      </c>
      <c r="X130" s="18">
        <v>1030</v>
      </c>
      <c r="Y130" s="18">
        <v>1030</v>
      </c>
      <c r="Z130" s="18">
        <v>997.14150347441569</v>
      </c>
      <c r="AA130" s="18">
        <v>949.57409050576734</v>
      </c>
      <c r="AB130" s="18">
        <v>1030</v>
      </c>
      <c r="AC130" s="18">
        <v>923.12213039485766</v>
      </c>
      <c r="AD130" s="18">
        <v>890.44489383215364</v>
      </c>
      <c r="AE130" s="18" t="s">
        <v>68</v>
      </c>
      <c r="AF130" s="18">
        <v>906</v>
      </c>
      <c r="AG130" s="18">
        <v>1026</v>
      </c>
      <c r="AH130" s="18">
        <v>1030</v>
      </c>
      <c r="AI130" s="18">
        <v>1030</v>
      </c>
      <c r="AJ130" s="18">
        <v>1022.1374045801527</v>
      </c>
      <c r="AK130" s="18">
        <f>SUM(D130:AJ130)</f>
        <v>24642.044789052921</v>
      </c>
      <c r="AL130" s="28">
        <f>SUMIF(AN130:BD130,"&gt;0")</f>
        <v>17083.995378268512</v>
      </c>
      <c r="AM130" s="21" t="str">
        <f t="shared" si="86"/>
        <v/>
      </c>
      <c r="AN130" s="15">
        <f t="shared" si="64"/>
        <v>1030</v>
      </c>
      <c r="AO130" s="15">
        <f t="shared" si="65"/>
        <v>1030</v>
      </c>
      <c r="AP130" s="15">
        <f t="shared" si="66"/>
        <v>1030</v>
      </c>
      <c r="AQ130" s="15">
        <f t="shared" si="67"/>
        <v>1030</v>
      </c>
      <c r="AR130" s="15">
        <f t="shared" si="68"/>
        <v>1030</v>
      </c>
      <c r="AS130" s="15">
        <f t="shared" si="69"/>
        <v>1030</v>
      </c>
      <c r="AT130" s="15">
        <f t="shared" si="70"/>
        <v>1030</v>
      </c>
      <c r="AU130" s="15">
        <f t="shared" si="71"/>
        <v>1030</v>
      </c>
      <c r="AV130" s="15">
        <f t="shared" si="72"/>
        <v>1030</v>
      </c>
      <c r="AW130" s="15">
        <f t="shared" si="73"/>
        <v>1026</v>
      </c>
      <c r="AX130" s="15">
        <f t="shared" si="74"/>
        <v>1022.1374045801527</v>
      </c>
      <c r="AY130" s="15">
        <f t="shared" si="75"/>
        <v>997.14150347441569</v>
      </c>
      <c r="AZ130" s="15">
        <f t="shared" si="76"/>
        <v>986.3422291993719</v>
      </c>
      <c r="BA130" s="15">
        <f t="shared" si="77"/>
        <v>968.71534820824877</v>
      </c>
      <c r="BB130" s="15">
        <f t="shared" si="78"/>
        <v>949.57409050576734</v>
      </c>
      <c r="BC130" s="15">
        <f t="shared" si="79"/>
        <v>940.96267190569768</v>
      </c>
      <c r="BD130" s="15">
        <f t="shared" si="80"/>
        <v>923.12213039485766</v>
      </c>
      <c r="BE130" s="12" t="s">
        <v>47</v>
      </c>
      <c r="BF130" s="19" t="e">
        <f>VLOOKUP(B130,prot!A:I,9,FALSE)</f>
        <v>#N/A</v>
      </c>
      <c r="BG130" s="9" t="b">
        <f t="shared" si="81"/>
        <v>1</v>
      </c>
      <c r="BH130" s="8">
        <f t="shared" si="82"/>
        <v>0</v>
      </c>
      <c r="BI130" t="e">
        <f>ROUND(#REF!/#REF!*#REF!,0)</f>
        <v>#REF!</v>
      </c>
    </row>
    <row r="131" spans="1:61" ht="12.6" customHeight="1">
      <c r="A131" s="3">
        <v>3</v>
      </c>
      <c r="B131" s="2" t="s">
        <v>73</v>
      </c>
      <c r="C131" s="57">
        <v>1948</v>
      </c>
      <c r="D131" s="18">
        <v>978.41192787794728</v>
      </c>
      <c r="E131" s="18">
        <v>918.14087898856121</v>
      </c>
      <c r="F131" s="38" t="s">
        <v>68</v>
      </c>
      <c r="G131" s="38" t="s">
        <v>68</v>
      </c>
      <c r="H131" s="18">
        <v>686.19057125307131</v>
      </c>
      <c r="I131" s="18">
        <v>627.26043265875796</v>
      </c>
      <c r="J131" s="18">
        <v>1068.7185697808534</v>
      </c>
      <c r="K131" s="18">
        <v>1077</v>
      </c>
      <c r="L131" s="18">
        <v>750.23835920177373</v>
      </c>
      <c r="M131" s="18">
        <v>799.20238095238108</v>
      </c>
      <c r="N131" s="18"/>
      <c r="O131" s="18">
        <v>1077</v>
      </c>
      <c r="P131" s="18">
        <v>957.68842729970345</v>
      </c>
      <c r="Q131" s="18" t="s">
        <v>68</v>
      </c>
      <c r="R131" s="18">
        <v>849.6564309527987</v>
      </c>
      <c r="S131" s="18">
        <v>962.59939301972668</v>
      </c>
      <c r="T131" s="18">
        <v>1019.009836914315</v>
      </c>
      <c r="U131" s="18">
        <v>1001.2829021372328</v>
      </c>
      <c r="V131" s="18">
        <v>795.77331099944172</v>
      </c>
      <c r="W131" s="18">
        <v>530.4359400998336</v>
      </c>
      <c r="X131" s="18">
        <v>759.87415040561268</v>
      </c>
      <c r="Y131" s="18">
        <v>672.35372389576776</v>
      </c>
      <c r="Z131" s="18" t="s">
        <v>68</v>
      </c>
      <c r="AA131" s="18" t="s">
        <v>68</v>
      </c>
      <c r="AB131" s="18">
        <v>843.0976311711313</v>
      </c>
      <c r="AC131" s="18">
        <v>891.94060246075514</v>
      </c>
      <c r="AD131" s="18">
        <v>960.70422535211253</v>
      </c>
      <c r="AE131" s="18" t="s">
        <v>68</v>
      </c>
      <c r="AF131" s="18">
        <v>1029</v>
      </c>
      <c r="AG131" s="18">
        <v>1057</v>
      </c>
      <c r="AH131" s="18">
        <v>1041.2423191278492</v>
      </c>
      <c r="AI131" s="18">
        <v>786</v>
      </c>
      <c r="AJ131" s="18">
        <v>910.14084507042264</v>
      </c>
      <c r="AK131" s="18">
        <f>SUM(D131:AJ131)</f>
        <v>23049.962859620049</v>
      </c>
      <c r="AL131" s="28">
        <f>SUMIF(AN131:BD131,"&gt;0")</f>
        <v>16642.633990153412</v>
      </c>
      <c r="AM131" s="21" t="str">
        <f t="shared" si="86"/>
        <v/>
      </c>
      <c r="AN131" s="15">
        <f t="shared" si="64"/>
        <v>1077</v>
      </c>
      <c r="AO131" s="15">
        <f t="shared" si="65"/>
        <v>1077</v>
      </c>
      <c r="AP131" s="15">
        <f t="shared" si="66"/>
        <v>1068.7185697808534</v>
      </c>
      <c r="AQ131" s="15">
        <f t="shared" si="67"/>
        <v>1057</v>
      </c>
      <c r="AR131" s="15">
        <f t="shared" si="68"/>
        <v>1041.2423191278492</v>
      </c>
      <c r="AS131" s="15">
        <f t="shared" si="69"/>
        <v>1029</v>
      </c>
      <c r="AT131" s="15">
        <f t="shared" si="70"/>
        <v>1019.009836914315</v>
      </c>
      <c r="AU131" s="15">
        <f t="shared" si="71"/>
        <v>1001.2829021372328</v>
      </c>
      <c r="AV131" s="15">
        <f t="shared" si="72"/>
        <v>978.41192787794728</v>
      </c>
      <c r="AW131" s="15">
        <f t="shared" si="73"/>
        <v>962.59939301972668</v>
      </c>
      <c r="AX131" s="15">
        <f t="shared" si="74"/>
        <v>960.70422535211253</v>
      </c>
      <c r="AY131" s="15">
        <f t="shared" si="75"/>
        <v>957.68842729970345</v>
      </c>
      <c r="AZ131" s="15">
        <f t="shared" si="76"/>
        <v>918.14087898856121</v>
      </c>
      <c r="BA131" s="15">
        <f t="shared" si="77"/>
        <v>910.14084507042264</v>
      </c>
      <c r="BB131" s="15">
        <f t="shared" si="78"/>
        <v>891.94060246075514</v>
      </c>
      <c r="BC131" s="15">
        <f t="shared" si="79"/>
        <v>849.6564309527987</v>
      </c>
      <c r="BD131" s="15">
        <f t="shared" si="80"/>
        <v>843.0976311711313</v>
      </c>
      <c r="BE131" s="12" t="s">
        <v>47</v>
      </c>
      <c r="BF131" s="19" t="e">
        <f>VLOOKUP(B131,prot!A:I,9,FALSE)</f>
        <v>#N/A</v>
      </c>
      <c r="BG131" s="9" t="b">
        <f t="shared" si="81"/>
        <v>1</v>
      </c>
      <c r="BH131" s="8">
        <f t="shared" si="82"/>
        <v>0</v>
      </c>
      <c r="BI131" t="e">
        <f>ROUND(#REF!/#REF!*#REF!,0)</f>
        <v>#REF!</v>
      </c>
    </row>
    <row r="132" spans="1:61" ht="12.6" customHeight="1">
      <c r="A132" s="3">
        <v>4</v>
      </c>
      <c r="B132" s="1" t="s">
        <v>78</v>
      </c>
      <c r="C132" s="55">
        <v>1953</v>
      </c>
      <c r="D132" s="18"/>
      <c r="E132" s="18" t="s">
        <v>68</v>
      </c>
      <c r="F132" s="38" t="s">
        <v>68</v>
      </c>
      <c r="G132" s="38" t="s">
        <v>68</v>
      </c>
      <c r="H132" s="33">
        <v>554</v>
      </c>
      <c r="I132" s="33"/>
      <c r="J132" s="33" t="s">
        <v>68</v>
      </c>
      <c r="K132" s="33" t="s">
        <v>68</v>
      </c>
      <c r="L132" s="18">
        <v>861.51736745886637</v>
      </c>
      <c r="M132" s="18">
        <v>629.20592193808898</v>
      </c>
      <c r="N132" s="33"/>
      <c r="O132" s="18">
        <v>846.04715672676809</v>
      </c>
      <c r="P132" s="18">
        <v>875.36514118792604</v>
      </c>
      <c r="Q132" s="18">
        <v>942.04851752021557</v>
      </c>
      <c r="R132" s="33" t="s">
        <v>68</v>
      </c>
      <c r="S132" s="33" t="s">
        <v>68</v>
      </c>
      <c r="T132" s="18">
        <v>541.80254965905726</v>
      </c>
      <c r="U132" s="33">
        <v>763.15789473684208</v>
      </c>
      <c r="V132" s="33" t="s">
        <v>68</v>
      </c>
      <c r="W132" s="33" t="s">
        <v>68</v>
      </c>
      <c r="X132" s="33">
        <v>988.32923832923825</v>
      </c>
      <c r="Y132" s="33">
        <v>429.11585365853659</v>
      </c>
      <c r="Z132" s="33">
        <v>1000</v>
      </c>
      <c r="AA132" s="33" t="s">
        <v>68</v>
      </c>
      <c r="AB132" s="33" t="s">
        <v>68</v>
      </c>
      <c r="AC132" s="33" t="s">
        <v>68</v>
      </c>
      <c r="AD132" s="18">
        <v>705.30006186842638</v>
      </c>
      <c r="AE132" s="33" t="s">
        <v>68</v>
      </c>
      <c r="AF132" s="33">
        <v>1000</v>
      </c>
      <c r="AG132" s="33">
        <v>1000</v>
      </c>
      <c r="AH132" s="33">
        <v>775.43720190779015</v>
      </c>
      <c r="AI132" s="33">
        <v>653</v>
      </c>
      <c r="AJ132" s="33">
        <v>773.23420074349451</v>
      </c>
      <c r="AK132" s="18">
        <f>SUM(D132:AJ132)</f>
        <v>13337.561105735251</v>
      </c>
      <c r="AL132" s="28">
        <f>SUMIF(AN132:BD132,"&gt;0")</f>
        <v>13337.561105735251</v>
      </c>
      <c r="AM132" s="21" t="str">
        <f t="shared" si="86"/>
        <v/>
      </c>
      <c r="AN132" s="15">
        <f t="shared" si="64"/>
        <v>1000</v>
      </c>
      <c r="AO132" s="15">
        <f t="shared" si="65"/>
        <v>1000</v>
      </c>
      <c r="AP132" s="15">
        <f t="shared" si="66"/>
        <v>1000</v>
      </c>
      <c r="AQ132" s="15">
        <f t="shared" si="67"/>
        <v>988.32923832923825</v>
      </c>
      <c r="AR132" s="15">
        <f t="shared" si="68"/>
        <v>942.04851752021557</v>
      </c>
      <c r="AS132" s="15">
        <f t="shared" si="69"/>
        <v>875.36514118792604</v>
      </c>
      <c r="AT132" s="15">
        <f t="shared" si="70"/>
        <v>861.51736745886637</v>
      </c>
      <c r="AU132" s="15">
        <f t="shared" si="71"/>
        <v>846.04715672676809</v>
      </c>
      <c r="AV132" s="15">
        <f t="shared" si="72"/>
        <v>775.43720190779015</v>
      </c>
      <c r="AW132" s="15">
        <f t="shared" si="73"/>
        <v>773.23420074349451</v>
      </c>
      <c r="AX132" s="15">
        <f t="shared" si="74"/>
        <v>763.15789473684208</v>
      </c>
      <c r="AY132" s="15">
        <f t="shared" si="75"/>
        <v>705.30006186842638</v>
      </c>
      <c r="AZ132" s="15">
        <f t="shared" si="76"/>
        <v>653</v>
      </c>
      <c r="BA132" s="15">
        <f t="shared" si="77"/>
        <v>629.20592193808898</v>
      </c>
      <c r="BB132" s="15">
        <f t="shared" si="78"/>
        <v>554</v>
      </c>
      <c r="BC132" s="15">
        <f t="shared" si="79"/>
        <v>541.80254965905726</v>
      </c>
      <c r="BD132" s="15">
        <f t="shared" si="80"/>
        <v>429.11585365853659</v>
      </c>
      <c r="BE132" s="12" t="s">
        <v>47</v>
      </c>
      <c r="BF132" s="19" t="e">
        <f>VLOOKUP(B132,prot!A:I,9,FALSE)</f>
        <v>#N/A</v>
      </c>
      <c r="BG132" s="9" t="b">
        <f t="shared" si="81"/>
        <v>1</v>
      </c>
      <c r="BH132" s="8">
        <f t="shared" si="82"/>
        <v>0</v>
      </c>
      <c r="BI132" t="e">
        <f>ROUND(#REF!/#REF!*#REF!,0)</f>
        <v>#REF!</v>
      </c>
    </row>
    <row r="133" spans="1:61" ht="12.6" customHeight="1">
      <c r="A133" s="3">
        <v>5</v>
      </c>
      <c r="B133" s="2" t="s">
        <v>29</v>
      </c>
      <c r="C133" s="60">
        <v>1941</v>
      </c>
      <c r="D133" s="18" t="s">
        <v>68</v>
      </c>
      <c r="E133" s="18" t="s">
        <v>68</v>
      </c>
      <c r="F133" s="38"/>
      <c r="G133" s="38"/>
      <c r="H133" s="39"/>
      <c r="I133" s="39"/>
      <c r="J133" s="39">
        <v>871</v>
      </c>
      <c r="K133" s="39">
        <v>552</v>
      </c>
      <c r="L133" s="39">
        <v>634</v>
      </c>
      <c r="M133" s="39">
        <v>580</v>
      </c>
      <c r="N133" s="39"/>
      <c r="O133" s="39">
        <v>651.93325917686309</v>
      </c>
      <c r="P133" s="39">
        <v>544.20312500000011</v>
      </c>
      <c r="Q133" s="39" t="s">
        <v>68</v>
      </c>
      <c r="R133" s="39">
        <v>954.34711912336525</v>
      </c>
      <c r="S133" s="39">
        <v>397.74472870396403</v>
      </c>
      <c r="T133" s="18" t="s">
        <v>68</v>
      </c>
      <c r="U133" s="39">
        <v>684.80614004829249</v>
      </c>
      <c r="V133" s="39" t="s">
        <v>68</v>
      </c>
      <c r="W133" s="39" t="s">
        <v>68</v>
      </c>
      <c r="X133" s="39">
        <v>811.42515221499048</v>
      </c>
      <c r="Y133" s="39">
        <v>449.5266481994459</v>
      </c>
      <c r="Z133" s="39" t="s">
        <v>68</v>
      </c>
      <c r="AA133" s="18">
        <v>575.96999769213005</v>
      </c>
      <c r="AB133" s="39">
        <v>655.66404199475073</v>
      </c>
      <c r="AC133" s="39">
        <v>645.47136563876643</v>
      </c>
      <c r="AD133" s="18">
        <v>575.5913677130045</v>
      </c>
      <c r="AE133" s="39" t="s">
        <v>68</v>
      </c>
      <c r="AF133" s="39">
        <v>571</v>
      </c>
      <c r="AG133" s="39">
        <v>658</v>
      </c>
      <c r="AH133" s="39">
        <v>579.12778052397425</v>
      </c>
      <c r="AI133" s="39">
        <v>596</v>
      </c>
      <c r="AJ133" s="39">
        <v>540.39803865012982</v>
      </c>
      <c r="AK133" s="18">
        <f>SUM(D133:AJ133)</f>
        <v>12528.208764679677</v>
      </c>
      <c r="AL133" s="28">
        <f>SUMIF(AN133:BD133,"&gt;0")</f>
        <v>11140.539349126138</v>
      </c>
      <c r="AM133" s="21" t="str">
        <f t="shared" si="86"/>
        <v/>
      </c>
      <c r="AN133" s="15">
        <f t="shared" si="64"/>
        <v>954.34711912336525</v>
      </c>
      <c r="AO133" s="15">
        <f t="shared" si="65"/>
        <v>871</v>
      </c>
      <c r="AP133" s="15">
        <f t="shared" si="66"/>
        <v>811.42515221499048</v>
      </c>
      <c r="AQ133" s="15">
        <f t="shared" si="67"/>
        <v>684.80614004829249</v>
      </c>
      <c r="AR133" s="15">
        <f t="shared" si="68"/>
        <v>658</v>
      </c>
      <c r="AS133" s="15">
        <f t="shared" si="69"/>
        <v>655.66404199475073</v>
      </c>
      <c r="AT133" s="15">
        <f t="shared" si="70"/>
        <v>651.93325917686309</v>
      </c>
      <c r="AU133" s="15">
        <f t="shared" si="71"/>
        <v>645.47136563876643</v>
      </c>
      <c r="AV133" s="15">
        <f t="shared" si="72"/>
        <v>634</v>
      </c>
      <c r="AW133" s="15">
        <f t="shared" si="73"/>
        <v>596</v>
      </c>
      <c r="AX133" s="15">
        <f t="shared" si="74"/>
        <v>580</v>
      </c>
      <c r="AY133" s="15">
        <f t="shared" si="75"/>
        <v>579.12778052397425</v>
      </c>
      <c r="AZ133" s="15">
        <f t="shared" si="76"/>
        <v>575.96999769213005</v>
      </c>
      <c r="BA133" s="15">
        <f t="shared" si="77"/>
        <v>575.5913677130045</v>
      </c>
      <c r="BB133" s="15">
        <f t="shared" si="78"/>
        <v>571</v>
      </c>
      <c r="BC133" s="15">
        <f t="shared" si="79"/>
        <v>552</v>
      </c>
      <c r="BD133" s="15">
        <f t="shared" si="80"/>
        <v>544.20312500000011</v>
      </c>
      <c r="BE133" s="12" t="s">
        <v>47</v>
      </c>
      <c r="BF133" s="19" t="e">
        <f>VLOOKUP(B133,prot!A:I,9,FALSE)</f>
        <v>#N/A</v>
      </c>
      <c r="BG133" s="9" t="b">
        <f t="shared" ref="BG133:BG139" si="87">ISERROR(BF133)</f>
        <v>1</v>
      </c>
      <c r="BH133" s="8">
        <f t="shared" ref="BH133:BH139" si="88">IF(BG133,0,BF133)</f>
        <v>0</v>
      </c>
      <c r="BI133" t="e">
        <f>ROUND(#REF!/#REF!*#REF!,0)</f>
        <v>#REF!</v>
      </c>
    </row>
    <row r="134" spans="1:61">
      <c r="A134" s="3">
        <v>6</v>
      </c>
      <c r="B134" s="2" t="s">
        <v>41</v>
      </c>
      <c r="C134" s="57">
        <v>1942</v>
      </c>
      <c r="D134" s="18">
        <v>1007.2989851678377</v>
      </c>
      <c r="E134" s="18">
        <v>844.24312736443881</v>
      </c>
      <c r="F134" s="38" t="s">
        <v>68</v>
      </c>
      <c r="G134" s="38" t="s">
        <v>68</v>
      </c>
      <c r="H134" s="18">
        <v>825.60909090909104</v>
      </c>
      <c r="I134" s="18" t="s">
        <v>68</v>
      </c>
      <c r="J134" s="18" t="s">
        <v>68</v>
      </c>
      <c r="K134" s="18" t="s">
        <v>68</v>
      </c>
      <c r="L134" s="39">
        <v>1051.4723926380366</v>
      </c>
      <c r="M134" s="39">
        <v>847.84810126582283</v>
      </c>
      <c r="N134" s="18"/>
      <c r="O134" s="18" t="s">
        <v>68</v>
      </c>
      <c r="P134" s="18" t="s">
        <v>68</v>
      </c>
      <c r="Q134" s="18" t="s">
        <v>68</v>
      </c>
      <c r="R134" s="18">
        <v>955.80431654676283</v>
      </c>
      <c r="S134" s="18" t="s">
        <v>68</v>
      </c>
      <c r="T134" s="18">
        <v>584.12790697674416</v>
      </c>
      <c r="U134" s="18">
        <v>904.97730430754962</v>
      </c>
      <c r="V134" s="18" t="s">
        <v>68</v>
      </c>
      <c r="W134" s="18" t="s">
        <v>68</v>
      </c>
      <c r="X134" s="18" t="s">
        <v>68</v>
      </c>
      <c r="Y134" s="18" t="s">
        <v>68</v>
      </c>
      <c r="Z134" s="18" t="s">
        <v>68</v>
      </c>
      <c r="AA134" s="18">
        <v>1177.4669223394053</v>
      </c>
      <c r="AB134" s="18" t="s">
        <v>68</v>
      </c>
      <c r="AC134" s="18" t="s">
        <v>68</v>
      </c>
      <c r="AD134" s="18" t="s">
        <v>68</v>
      </c>
      <c r="AE134" s="18" t="s">
        <v>68</v>
      </c>
      <c r="AF134" s="18" t="s">
        <v>68</v>
      </c>
      <c r="AG134" s="18">
        <v>714</v>
      </c>
      <c r="AH134" s="18" t="s">
        <v>68</v>
      </c>
      <c r="AI134" s="18">
        <v>0</v>
      </c>
      <c r="AJ134" s="18" t="s">
        <v>68</v>
      </c>
      <c r="AK134" s="18">
        <f>SUM(D134:AJ134)</f>
        <v>8912.8481475156877</v>
      </c>
      <c r="AL134" s="28">
        <f>SUMIF(AN134:BD134,"&gt;0")</f>
        <v>8912.8481475156877</v>
      </c>
      <c r="AM134" s="21" t="str">
        <f t="shared" si="86"/>
        <v/>
      </c>
      <c r="AN134" s="15">
        <f t="shared" si="64"/>
        <v>1177.4669223394053</v>
      </c>
      <c r="AO134" s="15">
        <f t="shared" si="65"/>
        <v>1051.4723926380366</v>
      </c>
      <c r="AP134" s="15">
        <f t="shared" si="66"/>
        <v>1007.2989851678377</v>
      </c>
      <c r="AQ134" s="15">
        <f t="shared" si="67"/>
        <v>955.80431654676283</v>
      </c>
      <c r="AR134" s="15">
        <f t="shared" si="68"/>
        <v>904.97730430754962</v>
      </c>
      <c r="AS134" s="15">
        <f t="shared" si="69"/>
        <v>847.84810126582283</v>
      </c>
      <c r="AT134" s="15">
        <f t="shared" si="70"/>
        <v>844.24312736443881</v>
      </c>
      <c r="AU134" s="15">
        <f t="shared" si="71"/>
        <v>825.60909090909104</v>
      </c>
      <c r="AV134" s="15">
        <f t="shared" si="72"/>
        <v>714</v>
      </c>
      <c r="AW134" s="15">
        <f t="shared" si="73"/>
        <v>584.12790697674416</v>
      </c>
      <c r="AX134" s="15">
        <f t="shared" si="74"/>
        <v>0</v>
      </c>
      <c r="AY134" s="15" t="e">
        <f t="shared" si="75"/>
        <v>#NUM!</v>
      </c>
      <c r="AZ134" s="15" t="e">
        <f t="shared" si="76"/>
        <v>#NUM!</v>
      </c>
      <c r="BA134" s="15" t="e">
        <f t="shared" si="77"/>
        <v>#NUM!</v>
      </c>
      <c r="BB134" s="15" t="e">
        <f t="shared" si="78"/>
        <v>#NUM!</v>
      </c>
      <c r="BC134" s="15" t="e">
        <f t="shared" si="79"/>
        <v>#NUM!</v>
      </c>
      <c r="BD134" s="15" t="e">
        <f t="shared" si="80"/>
        <v>#NUM!</v>
      </c>
      <c r="BE134" s="12" t="s">
        <v>47</v>
      </c>
      <c r="BF134" s="19" t="e">
        <f>VLOOKUP(B134,prot!A:I,9,FALSE)</f>
        <v>#N/A</v>
      </c>
      <c r="BG134" s="9" t="b">
        <f t="shared" si="87"/>
        <v>1</v>
      </c>
      <c r="BH134" s="8">
        <f t="shared" si="88"/>
        <v>0</v>
      </c>
    </row>
    <row r="135" spans="1:61">
      <c r="A135" s="3">
        <v>7</v>
      </c>
      <c r="B135" s="2" t="s">
        <v>93</v>
      </c>
      <c r="C135" s="55">
        <v>1946</v>
      </c>
      <c r="D135" s="18" t="s">
        <v>68</v>
      </c>
      <c r="E135" s="18">
        <v>782.55414488424231</v>
      </c>
      <c r="F135" s="38" t="s">
        <v>68</v>
      </c>
      <c r="G135" s="38" t="s">
        <v>68</v>
      </c>
      <c r="H135" s="18" t="s">
        <v>68</v>
      </c>
      <c r="I135" s="18" t="s">
        <v>68</v>
      </c>
      <c r="J135" s="18" t="s">
        <v>68</v>
      </c>
      <c r="K135" s="18" t="s">
        <v>68</v>
      </c>
      <c r="L135" s="18">
        <v>509.45945945945959</v>
      </c>
      <c r="M135" s="18">
        <v>715.26533425223988</v>
      </c>
      <c r="N135" s="18"/>
      <c r="O135" s="18">
        <v>668.5756603307824</v>
      </c>
      <c r="P135" s="18" t="s">
        <v>68</v>
      </c>
      <c r="Q135" s="18" t="s">
        <v>68</v>
      </c>
      <c r="R135" s="18" t="s">
        <v>68</v>
      </c>
      <c r="S135" s="18" t="s">
        <v>68</v>
      </c>
      <c r="T135" s="18">
        <v>599.44592198581574</v>
      </c>
      <c r="U135" s="18">
        <v>950.68911917098455</v>
      </c>
      <c r="V135" s="18" t="s">
        <v>68</v>
      </c>
      <c r="W135" s="18" t="s">
        <v>68</v>
      </c>
      <c r="X135" s="18" t="s">
        <v>68</v>
      </c>
      <c r="Y135" s="18" t="s">
        <v>68</v>
      </c>
      <c r="Z135" s="18" t="s">
        <v>68</v>
      </c>
      <c r="AA135" s="18" t="s">
        <v>68</v>
      </c>
      <c r="AB135" s="18" t="s">
        <v>68</v>
      </c>
      <c r="AC135" s="18" t="s">
        <v>68</v>
      </c>
      <c r="AD135" s="18" t="s">
        <v>68</v>
      </c>
      <c r="AE135" s="18" t="s">
        <v>68</v>
      </c>
      <c r="AF135" s="18" t="s">
        <v>68</v>
      </c>
      <c r="AG135" s="18"/>
      <c r="AH135" s="18" t="s">
        <v>68</v>
      </c>
      <c r="AI135" s="18">
        <v>0</v>
      </c>
      <c r="AJ135" s="18" t="s">
        <v>68</v>
      </c>
      <c r="AK135" s="18">
        <f>SUM(D135:AJ135)</f>
        <v>4225.9896400835241</v>
      </c>
      <c r="AL135" s="28">
        <f>SUMIF(AN135:BD135,"&gt;0")</f>
        <v>4225.9896400835241</v>
      </c>
      <c r="AM135" s="21" t="str">
        <f t="shared" si="86"/>
        <v/>
      </c>
      <c r="AN135" s="15">
        <f t="shared" si="64"/>
        <v>950.68911917098455</v>
      </c>
      <c r="AO135" s="15">
        <f t="shared" si="65"/>
        <v>782.55414488424231</v>
      </c>
      <c r="AP135" s="15">
        <f t="shared" si="66"/>
        <v>715.26533425223988</v>
      </c>
      <c r="AQ135" s="15">
        <f t="shared" si="67"/>
        <v>668.5756603307824</v>
      </c>
      <c r="AR135" s="15">
        <f t="shared" si="68"/>
        <v>599.44592198581574</v>
      </c>
      <c r="AS135" s="15">
        <f t="shared" si="69"/>
        <v>509.45945945945959</v>
      </c>
      <c r="AT135" s="15">
        <f t="shared" si="70"/>
        <v>0</v>
      </c>
      <c r="AU135" s="15" t="e">
        <f t="shared" si="71"/>
        <v>#NUM!</v>
      </c>
      <c r="AV135" s="15" t="e">
        <f t="shared" si="72"/>
        <v>#NUM!</v>
      </c>
      <c r="AW135" s="15" t="e">
        <f t="shared" si="73"/>
        <v>#NUM!</v>
      </c>
      <c r="AX135" s="15" t="e">
        <f t="shared" si="74"/>
        <v>#NUM!</v>
      </c>
      <c r="AY135" s="15" t="e">
        <f t="shared" si="75"/>
        <v>#NUM!</v>
      </c>
      <c r="AZ135" s="15" t="e">
        <f t="shared" si="76"/>
        <v>#NUM!</v>
      </c>
      <c r="BA135" s="15" t="e">
        <f t="shared" si="77"/>
        <v>#NUM!</v>
      </c>
      <c r="BB135" s="15" t="e">
        <f t="shared" si="78"/>
        <v>#NUM!</v>
      </c>
      <c r="BC135" s="15" t="e">
        <f t="shared" si="79"/>
        <v>#NUM!</v>
      </c>
      <c r="BD135" s="15" t="e">
        <f t="shared" si="80"/>
        <v>#NUM!</v>
      </c>
      <c r="BE135" s="12" t="s">
        <v>47</v>
      </c>
      <c r="BF135" s="19" t="e">
        <f>VLOOKUP(B135,prot!A:I,9,FALSE)</f>
        <v>#N/A</v>
      </c>
      <c r="BG135" s="9" t="b">
        <f t="shared" si="87"/>
        <v>1</v>
      </c>
      <c r="BH135" s="8">
        <f t="shared" si="88"/>
        <v>0</v>
      </c>
    </row>
    <row r="136" spans="1:61">
      <c r="A136" s="3">
        <v>8</v>
      </c>
      <c r="B136" s="1" t="s">
        <v>18</v>
      </c>
      <c r="C136" s="55">
        <v>1947</v>
      </c>
      <c r="D136" s="18" t="s">
        <v>68</v>
      </c>
      <c r="E136" s="18" t="s">
        <v>68</v>
      </c>
      <c r="F136" s="38"/>
      <c r="G136" s="3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>
        <v>749.09432717678101</v>
      </c>
      <c r="AB136" s="18"/>
      <c r="AC136" s="18">
        <v>722</v>
      </c>
      <c r="AD136" s="18">
        <v>660.31796502384725</v>
      </c>
      <c r="AE136" s="18" t="s">
        <v>68</v>
      </c>
      <c r="AF136" s="18" t="s">
        <v>68</v>
      </c>
      <c r="AG136" s="18"/>
      <c r="AH136" s="18">
        <v>735.83264320220849</v>
      </c>
      <c r="AI136" s="18">
        <v>563</v>
      </c>
      <c r="AJ136" s="18">
        <v>631.74509077436107</v>
      </c>
      <c r="AK136" s="18">
        <f>SUM(D136:AJ136)</f>
        <v>4061.9900261771977</v>
      </c>
      <c r="AL136" s="28">
        <f>SUMIF(AN136:BD136,"&gt;0")</f>
        <v>4061.9900261771977</v>
      </c>
      <c r="AM136" s="21" t="str">
        <f t="shared" si="86"/>
        <v/>
      </c>
      <c r="AN136" s="15">
        <f t="shared" si="64"/>
        <v>749.09432717678101</v>
      </c>
      <c r="AO136" s="15">
        <f t="shared" si="65"/>
        <v>735.83264320220849</v>
      </c>
      <c r="AP136" s="15">
        <f t="shared" si="66"/>
        <v>722</v>
      </c>
      <c r="AQ136" s="15">
        <f t="shared" si="67"/>
        <v>660.31796502384725</v>
      </c>
      <c r="AR136" s="15">
        <f t="shared" si="68"/>
        <v>631.74509077436107</v>
      </c>
      <c r="AS136" s="15">
        <f t="shared" si="69"/>
        <v>563</v>
      </c>
      <c r="AT136" s="15" t="e">
        <f t="shared" si="70"/>
        <v>#NUM!</v>
      </c>
      <c r="AU136" s="15" t="e">
        <f t="shared" si="71"/>
        <v>#NUM!</v>
      </c>
      <c r="AV136" s="15" t="e">
        <f t="shared" si="72"/>
        <v>#NUM!</v>
      </c>
      <c r="AW136" s="15" t="e">
        <f t="shared" si="73"/>
        <v>#NUM!</v>
      </c>
      <c r="AX136" s="15" t="e">
        <f t="shared" si="74"/>
        <v>#NUM!</v>
      </c>
      <c r="AY136" s="15" t="e">
        <f t="shared" si="75"/>
        <v>#NUM!</v>
      </c>
      <c r="AZ136" s="15" t="e">
        <f t="shared" si="76"/>
        <v>#NUM!</v>
      </c>
      <c r="BA136" s="15" t="e">
        <f t="shared" si="77"/>
        <v>#NUM!</v>
      </c>
      <c r="BB136" s="15" t="e">
        <f t="shared" si="78"/>
        <v>#NUM!</v>
      </c>
      <c r="BC136" s="15" t="e">
        <f t="shared" si="79"/>
        <v>#NUM!</v>
      </c>
      <c r="BD136" s="15" t="e">
        <f t="shared" si="80"/>
        <v>#NUM!</v>
      </c>
      <c r="BE136" s="12" t="s">
        <v>47</v>
      </c>
      <c r="BF136" s="19" t="e">
        <f>VLOOKUP(B136,prot!A:I,9,FALSE)</f>
        <v>#N/A</v>
      </c>
      <c r="BG136" s="9" t="b">
        <f t="shared" si="87"/>
        <v>1</v>
      </c>
      <c r="BH136" s="8">
        <f t="shared" si="88"/>
        <v>0</v>
      </c>
    </row>
    <row r="137" spans="1:61">
      <c r="A137" s="3">
        <v>9</v>
      </c>
      <c r="B137" s="1" t="s">
        <v>20</v>
      </c>
      <c r="C137" s="55">
        <v>1943</v>
      </c>
      <c r="D137" s="18" t="s">
        <v>68</v>
      </c>
      <c r="E137" s="18" t="s">
        <v>68</v>
      </c>
      <c r="F137" s="38"/>
      <c r="G137" s="3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>
        <v>675.2483934059793</v>
      </c>
      <c r="AB137" s="18"/>
      <c r="AC137" s="18">
        <v>770</v>
      </c>
      <c r="AD137" s="18" t="s">
        <v>68</v>
      </c>
      <c r="AE137" s="18" t="s">
        <v>68</v>
      </c>
      <c r="AF137" s="18" t="s">
        <v>68</v>
      </c>
      <c r="AG137" s="18">
        <v>672</v>
      </c>
      <c r="AH137" s="18">
        <v>872.02651806302856</v>
      </c>
      <c r="AI137" s="18">
        <v>0</v>
      </c>
      <c r="AJ137" s="18" t="s">
        <v>68</v>
      </c>
      <c r="AK137" s="18">
        <f>SUM(D137:AJ137)</f>
        <v>2989.2749114690077</v>
      </c>
      <c r="AL137" s="28">
        <f>SUMIF(AN137:BD137,"&gt;0")</f>
        <v>2989.2749114690077</v>
      </c>
      <c r="AM137" s="21" t="str">
        <f t="shared" si="86"/>
        <v/>
      </c>
      <c r="AN137" s="15">
        <f>LARGE($F137:$AI137,1)</f>
        <v>872.02651806302856</v>
      </c>
      <c r="AO137" s="15">
        <f>LARGE($F137:$AI137,2)</f>
        <v>770</v>
      </c>
      <c r="AP137" s="15">
        <f>LARGE($F137:$AI137,3)</f>
        <v>675.2483934059793</v>
      </c>
      <c r="AQ137" s="15">
        <f>LARGE($F137:$AI137,4)</f>
        <v>672</v>
      </c>
      <c r="AR137" s="15">
        <f>LARGE($F137:$AI137,5)</f>
        <v>0</v>
      </c>
      <c r="AS137" s="15" t="e">
        <f>LARGE($F137:$AI137,6)</f>
        <v>#NUM!</v>
      </c>
      <c r="AT137" s="15" t="e">
        <f>LARGE($F137:$AI137,7)</f>
        <v>#NUM!</v>
      </c>
      <c r="AU137" s="15" t="e">
        <f>LARGE($F137:$AI137,8)</f>
        <v>#NUM!</v>
      </c>
      <c r="AV137" s="15" t="e">
        <f>LARGE($F137:$AI137,9)</f>
        <v>#NUM!</v>
      </c>
      <c r="AW137" s="15" t="e">
        <f>LARGE($F137:$AI137,10)</f>
        <v>#NUM!</v>
      </c>
      <c r="AX137" s="15"/>
      <c r="AY137" s="15"/>
      <c r="AZ137" s="15"/>
      <c r="BA137" s="15"/>
      <c r="BB137" s="15"/>
      <c r="BC137" s="15"/>
      <c r="BD137" s="15"/>
      <c r="BE137" s="12" t="s">
        <v>47</v>
      </c>
      <c r="BF137" s="19" t="e">
        <f>VLOOKUP(B137,prot!A:I,9,FALSE)</f>
        <v>#N/A</v>
      </c>
      <c r="BG137" s="9" t="b">
        <f t="shared" si="87"/>
        <v>1</v>
      </c>
      <c r="BH137" s="8">
        <f t="shared" si="88"/>
        <v>0</v>
      </c>
    </row>
    <row r="138" spans="1:61" hidden="1">
      <c r="A138" s="3">
        <v>10</v>
      </c>
      <c r="B138" s="34" t="s">
        <v>105</v>
      </c>
      <c r="C138" s="61">
        <v>1950</v>
      </c>
      <c r="D138" s="18"/>
      <c r="E138" s="18" t="s">
        <v>68</v>
      </c>
      <c r="F138" s="38" t="s">
        <v>68</v>
      </c>
      <c r="G138" s="38" t="s">
        <v>68</v>
      </c>
      <c r="H138" s="1" t="s">
        <v>68</v>
      </c>
      <c r="I138" s="1"/>
      <c r="J138" s="1" t="s">
        <v>68</v>
      </c>
      <c r="K138" s="1" t="s">
        <v>68</v>
      </c>
      <c r="L138" s="1"/>
      <c r="M138" s="1"/>
      <c r="N138" s="1"/>
      <c r="O138" s="1"/>
      <c r="P138" s="1"/>
      <c r="Q138" s="1"/>
      <c r="R138" s="1"/>
      <c r="S138" s="1"/>
      <c r="T138" s="18"/>
      <c r="U138" s="1"/>
      <c r="V138" s="1" t="s">
        <v>68</v>
      </c>
      <c r="W138" s="1"/>
      <c r="X138" s="1"/>
      <c r="Y138" s="1"/>
      <c r="Z138" s="1"/>
      <c r="AA138" s="1" t="s">
        <v>68</v>
      </c>
      <c r="AB138" s="1" t="s">
        <v>68</v>
      </c>
      <c r="AC138" s="1" t="s">
        <v>68</v>
      </c>
      <c r="AD138" s="18"/>
      <c r="AE138" s="1" t="s">
        <v>68</v>
      </c>
      <c r="AF138" s="1"/>
      <c r="AG138" s="1"/>
      <c r="AH138" s="1" t="s">
        <v>68</v>
      </c>
      <c r="AI138" s="1">
        <v>0</v>
      </c>
      <c r="AJ138" s="1" t="s">
        <v>68</v>
      </c>
      <c r="AK138" s="18">
        <f t="shared" si="83"/>
        <v>0</v>
      </c>
      <c r="AL138" s="28">
        <f t="shared" si="84"/>
        <v>0</v>
      </c>
      <c r="AM138" s="21" t="str">
        <f t="shared" si="86"/>
        <v/>
      </c>
      <c r="AN138" s="15">
        <f>LARGE($F138:$AI138,1)</f>
        <v>0</v>
      </c>
      <c r="AO138" s="15" t="e">
        <f>LARGE($F138:$AI138,2)</f>
        <v>#NUM!</v>
      </c>
      <c r="AP138" s="15" t="e">
        <f>LARGE($F138:$AI138,3)</f>
        <v>#NUM!</v>
      </c>
      <c r="AQ138" s="15" t="e">
        <f>LARGE($F138:$AI138,4)</f>
        <v>#NUM!</v>
      </c>
      <c r="AR138" s="15" t="e">
        <f>LARGE($F138:$AI138,5)</f>
        <v>#NUM!</v>
      </c>
      <c r="AS138" s="15" t="e">
        <f>LARGE($F138:$AI138,6)</f>
        <v>#NUM!</v>
      </c>
      <c r="AT138" s="15" t="e">
        <f>LARGE($F138:$AI138,7)</f>
        <v>#NUM!</v>
      </c>
      <c r="AU138" s="15" t="e">
        <f>LARGE($F138:$AI138,8)</f>
        <v>#NUM!</v>
      </c>
      <c r="AV138" s="15" t="e">
        <f>LARGE($F138:$AI138,9)</f>
        <v>#NUM!</v>
      </c>
      <c r="AW138" s="15" t="e">
        <f>LARGE($F138:$AI138,10)</f>
        <v>#NUM!</v>
      </c>
      <c r="AX138" s="15"/>
      <c r="AY138" s="15"/>
      <c r="AZ138" s="15"/>
      <c r="BA138" s="15"/>
      <c r="BB138" s="15"/>
      <c r="BC138" s="15"/>
      <c r="BD138" s="15"/>
      <c r="BE138" s="12" t="s">
        <v>47</v>
      </c>
      <c r="BF138" s="19" t="e">
        <f>VLOOKUP(B138,prot!A:I,9,FALSE)</f>
        <v>#N/A</v>
      </c>
      <c r="BG138" s="9" t="b">
        <f t="shared" si="87"/>
        <v>1</v>
      </c>
      <c r="BH138" s="8">
        <f t="shared" si="88"/>
        <v>0</v>
      </c>
    </row>
    <row r="139" spans="1:61" hidden="1">
      <c r="A139" s="3">
        <v>11</v>
      </c>
      <c r="B139" s="2" t="s">
        <v>71</v>
      </c>
      <c r="C139" s="57">
        <v>1945</v>
      </c>
      <c r="D139" s="18"/>
      <c r="E139" s="18" t="s">
        <v>68</v>
      </c>
      <c r="F139" s="38" t="s">
        <v>68</v>
      </c>
      <c r="G139" s="38" t="s">
        <v>68</v>
      </c>
      <c r="H139" s="1" t="s">
        <v>68</v>
      </c>
      <c r="I139" s="1"/>
      <c r="J139" s="1" t="s">
        <v>68</v>
      </c>
      <c r="K139" s="1" t="s">
        <v>68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 t="s">
        <v>68</v>
      </c>
      <c r="W139" s="1"/>
      <c r="X139" s="1"/>
      <c r="Y139" s="1"/>
      <c r="Z139" s="1"/>
      <c r="AA139" s="1" t="s">
        <v>68</v>
      </c>
      <c r="AB139" s="1" t="s">
        <v>68</v>
      </c>
      <c r="AC139" s="1" t="s">
        <v>68</v>
      </c>
      <c r="AD139" s="18"/>
      <c r="AE139" s="1" t="s">
        <v>68</v>
      </c>
      <c r="AF139" s="1"/>
      <c r="AG139" s="1"/>
      <c r="AH139" s="1" t="s">
        <v>68</v>
      </c>
      <c r="AI139" s="1">
        <v>0</v>
      </c>
      <c r="AJ139" s="1" t="s">
        <v>68</v>
      </c>
      <c r="AK139" s="18">
        <f t="shared" si="83"/>
        <v>0</v>
      </c>
      <c r="AL139" s="28">
        <f t="shared" si="84"/>
        <v>0</v>
      </c>
      <c r="AM139" s="21" t="str">
        <f t="shared" si="86"/>
        <v/>
      </c>
      <c r="AN139" s="15">
        <f>LARGE($D139:$AI139,1)</f>
        <v>0</v>
      </c>
      <c r="AO139" s="15" t="e">
        <f>LARGE($D139:$AI139,2)</f>
        <v>#NUM!</v>
      </c>
      <c r="AP139" s="15" t="e">
        <f>LARGE($D139:$AI139,3)</f>
        <v>#NUM!</v>
      </c>
      <c r="AQ139" s="15" t="e">
        <f>LARGE($F139:$AI139,4)</f>
        <v>#NUM!</v>
      </c>
      <c r="AR139" s="15" t="e">
        <f>LARGE($D139:$AI139,5)</f>
        <v>#NUM!</v>
      </c>
      <c r="AS139" s="15" t="e">
        <f>LARGE($D139:$AI139,6)</f>
        <v>#NUM!</v>
      </c>
      <c r="AT139" s="15" t="e">
        <f>LARGE($D139:$AI139,7)</f>
        <v>#NUM!</v>
      </c>
      <c r="AU139" s="15" t="e">
        <f>LARGE($D139:$AI139,8)</f>
        <v>#NUM!</v>
      </c>
      <c r="AV139" s="15" t="e">
        <f>LARGE($D139:$AI139,9)</f>
        <v>#NUM!</v>
      </c>
      <c r="AW139" s="15" t="e">
        <f>LARGE($D139:$AI139,10)</f>
        <v>#NUM!</v>
      </c>
      <c r="AX139" s="15" t="e">
        <f>LARGE($D139:$AI139,11)</f>
        <v>#NUM!</v>
      </c>
      <c r="AY139" s="15" t="e">
        <f>LARGE($D139:$AI139,12)</f>
        <v>#NUM!</v>
      </c>
      <c r="AZ139" s="15" t="e">
        <f>LARGE($D139:$AI139,13)</f>
        <v>#NUM!</v>
      </c>
      <c r="BA139" s="15" t="e">
        <f>LARGE($D139:$AI139,14)</f>
        <v>#NUM!</v>
      </c>
      <c r="BB139" s="15"/>
      <c r="BC139" s="15"/>
      <c r="BD139" s="15"/>
      <c r="BE139" s="12" t="s">
        <v>47</v>
      </c>
      <c r="BF139" s="19" t="e">
        <f>VLOOKUP(B139,prot!A:I,9,FALSE)</f>
        <v>#N/A</v>
      </c>
      <c r="BG139" s="9" t="b">
        <f t="shared" si="87"/>
        <v>1</v>
      </c>
      <c r="BH139" s="8">
        <f t="shared" si="88"/>
        <v>0</v>
      </c>
    </row>
    <row r="140" spans="1:61" ht="12.6" customHeight="1">
      <c r="AI140">
        <v>0</v>
      </c>
    </row>
    <row r="141" spans="1:61" ht="12.6" customHeight="1">
      <c r="AI141">
        <v>0</v>
      </c>
    </row>
    <row r="142" spans="1:61" ht="12.6" customHeight="1">
      <c r="A142" s="7"/>
      <c r="AI142">
        <v>0</v>
      </c>
    </row>
    <row r="143" spans="1:61" ht="12.6" customHeight="1">
      <c r="A143" s="7"/>
      <c r="B143" s="46" t="s">
        <v>104</v>
      </c>
      <c r="AI143">
        <v>0</v>
      </c>
    </row>
    <row r="144" spans="1:61" ht="12.6" customHeight="1">
      <c r="AI144">
        <v>0</v>
      </c>
    </row>
    <row r="145" spans="1:35" ht="12.6" customHeight="1">
      <c r="AI145">
        <v>0</v>
      </c>
    </row>
    <row r="146" spans="1:35" ht="12.6" customHeight="1">
      <c r="A146" s="7"/>
      <c r="AI146">
        <v>0</v>
      </c>
    </row>
    <row r="147" spans="1:35" ht="12.6" customHeight="1">
      <c r="A147" s="7"/>
      <c r="AI147">
        <v>0</v>
      </c>
    </row>
    <row r="148" spans="1:35" ht="12.6" customHeight="1">
      <c r="A148" s="7"/>
      <c r="AI148">
        <v>0</v>
      </c>
    </row>
    <row r="149" spans="1:35" ht="12.6" customHeight="1">
      <c r="A149" s="7"/>
      <c r="AI149">
        <v>0</v>
      </c>
    </row>
    <row r="150" spans="1:35" ht="12.6" customHeight="1">
      <c r="A150" s="7"/>
    </row>
    <row r="151" spans="1:35" ht="12.6" customHeight="1">
      <c r="A151" s="7"/>
    </row>
    <row r="152" spans="1:35" ht="12.6" customHeight="1">
      <c r="A152" s="7"/>
    </row>
    <row r="153" spans="1:35" ht="12.6" customHeight="1">
      <c r="A153" s="7"/>
    </row>
    <row r="154" spans="1:35" ht="12.6" customHeight="1"/>
    <row r="155" spans="1:35" ht="11.25" customHeight="1"/>
    <row r="160" spans="1:35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2.75" customHeight="1"/>
    <row r="172" ht="12.7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2.75" customHeight="1"/>
    <row r="185" ht="17.25" customHeight="1"/>
    <row r="186" ht="1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5" customHeight="1"/>
    <row r="266" ht="38.25" customHeight="1"/>
    <row r="283" ht="13.5" customHeight="1"/>
    <row r="284" ht="13.5" customHeight="1"/>
    <row r="307" ht="12.75" customHeight="1"/>
    <row r="308" ht="12.75" customHeight="1"/>
    <row r="317" ht="12.75" customHeight="1"/>
    <row r="318" ht="13.5" customHeight="1"/>
    <row r="319" ht="13.5" customHeight="1"/>
    <row r="323" ht="25.5" customHeight="1"/>
    <row r="324" ht="35.25" customHeight="1"/>
    <row r="325" ht="23.25" customHeight="1"/>
    <row r="331" ht="14.1" customHeight="1"/>
    <row r="334" ht="13.35" customHeight="1"/>
    <row r="335" ht="13.35" customHeight="1"/>
    <row r="337" ht="12.75" customHeight="1"/>
    <row r="348" ht="18" customHeight="1"/>
  </sheetData>
  <sortState ref="A129:AL137">
    <sortCondition descending="1" ref="AL129:AL137"/>
  </sortState>
  <mergeCells count="7">
    <mergeCell ref="B128:C128"/>
    <mergeCell ref="A1:AL1"/>
    <mergeCell ref="A4:B4"/>
    <mergeCell ref="B52:C52"/>
    <mergeCell ref="B70:C70"/>
    <mergeCell ref="B93:C93"/>
    <mergeCell ref="B115:C115"/>
  </mergeCells>
  <phoneticPr fontId="0" type="noConversion"/>
  <printOptions horizontalCentered="1"/>
  <pageMargins left="0.15748031496062992" right="0.23622047244094491" top="0.19685039370078741" bottom="0" header="0" footer="0"/>
  <pageSetup paperSize="9" scale="64" fitToHeight="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52" zoomScale="85" zoomScaleNormal="85" workbookViewId="0">
      <selection activeCell="A52" sqref="A1:C1048576"/>
    </sheetView>
  </sheetViews>
  <sheetFormatPr defaultRowHeight="12.75"/>
  <sheetData/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="70" zoomScaleNormal="70" workbookViewId="0">
      <selection activeCell="A63" sqref="A63:C76"/>
    </sheetView>
  </sheetViews>
  <sheetFormatPr defaultRowHeight="12.75"/>
  <cols>
    <col min="1" max="1" width="22.42578125" customWidth="1"/>
    <col min="2" max="2" width="18.5703125" customWidth="1"/>
    <col min="3" max="3" width="14.5703125" customWidth="1"/>
    <col min="4" max="4" width="1.42578125" style="11" customWidth="1"/>
    <col min="5" max="5" width="10.5703125" bestFit="1" customWidth="1"/>
    <col min="6" max="6" width="10.5703125" customWidth="1"/>
    <col min="7" max="7" width="11" bestFit="1" customWidth="1"/>
  </cols>
  <sheetData>
    <row r="1" spans="1:9" ht="25.5">
      <c r="A1" s="41" t="s">
        <v>98</v>
      </c>
    </row>
    <row r="2" spans="1:9">
      <c r="C2" s="10"/>
      <c r="E2" s="13" t="e">
        <f>VLOOKUP(A2,svod!B:BE,56,FALSE)</f>
        <v>#N/A</v>
      </c>
      <c r="F2" s="13" t="e">
        <f>VLOOKUP(A2,svod!B:C,2,FALSE)</f>
        <v>#N/A</v>
      </c>
      <c r="G2" s="8" t="e">
        <f>C$2/C2*1000*VLOOKUP(F2,коэфф!A:D,2,FALSE)</f>
        <v>#DIV/0!</v>
      </c>
      <c r="H2" s="9" t="b">
        <f t="shared" ref="H2:H7" si="0">ISERROR(G2)</f>
        <v>1</v>
      </c>
      <c r="I2" s="8">
        <f t="shared" ref="I2:I7" si="1">IF(H2,0,G2)</f>
        <v>0</v>
      </c>
    </row>
    <row r="3" spans="1:9">
      <c r="C3" s="10"/>
      <c r="E3" s="13" t="e">
        <f>VLOOKUP(A3,svod!B:BE,56,FALSE)</f>
        <v>#N/A</v>
      </c>
      <c r="F3" s="13" t="e">
        <f>VLOOKUP(A3,svod!B:C,2,FALSE)</f>
        <v>#N/A</v>
      </c>
      <c r="G3" s="8" t="e">
        <f>C$2/C3*1000*VLOOKUP(F3,коэфф!A:D,2,FALSE)</f>
        <v>#DIV/0!</v>
      </c>
      <c r="H3" s="9" t="b">
        <f t="shared" si="0"/>
        <v>1</v>
      </c>
      <c r="I3" s="8">
        <f t="shared" si="1"/>
        <v>0</v>
      </c>
    </row>
    <row r="4" spans="1:9">
      <c r="C4" s="10"/>
      <c r="E4" s="13" t="e">
        <f>VLOOKUP(A4,svod!B:BE,56,FALSE)</f>
        <v>#N/A</v>
      </c>
      <c r="F4" s="13" t="e">
        <f>VLOOKUP(A4,svod!B:C,2,FALSE)</f>
        <v>#N/A</v>
      </c>
      <c r="G4" s="8" t="e">
        <f>C$2/C4*1000*VLOOKUP(F4,коэфф!A:D,2,FALSE)</f>
        <v>#DIV/0!</v>
      </c>
      <c r="H4" s="9" t="b">
        <f t="shared" si="0"/>
        <v>1</v>
      </c>
      <c r="I4" s="8">
        <f t="shared" si="1"/>
        <v>0</v>
      </c>
    </row>
    <row r="5" spans="1:9">
      <c r="C5" s="10"/>
      <c r="E5" s="13" t="e">
        <f>VLOOKUP(A5,svod!B:BE,56,FALSE)</f>
        <v>#N/A</v>
      </c>
      <c r="F5" s="13" t="e">
        <f>VLOOKUP(A5,svod!B:C,2,FALSE)</f>
        <v>#N/A</v>
      </c>
      <c r="G5" s="8" t="e">
        <f>C$2/C5*1000*VLOOKUP(F5,коэфф!A:D,2,FALSE)</f>
        <v>#DIV/0!</v>
      </c>
      <c r="H5" s="9" t="b">
        <f t="shared" si="0"/>
        <v>1</v>
      </c>
      <c r="I5" s="8">
        <f t="shared" si="1"/>
        <v>0</v>
      </c>
    </row>
    <row r="6" spans="1:9">
      <c r="C6" s="10"/>
      <c r="E6" s="13" t="e">
        <f>VLOOKUP(A6,svod!B:BE,56,FALSE)</f>
        <v>#N/A</v>
      </c>
      <c r="F6" s="13" t="e">
        <f>VLOOKUP(A6,svod!B:C,2,FALSE)</f>
        <v>#N/A</v>
      </c>
      <c r="G6" s="8" t="e">
        <f>C$2/C6*1000*VLOOKUP(F6,коэфф!A:D,2,FALSE)</f>
        <v>#DIV/0!</v>
      </c>
      <c r="H6" s="9" t="b">
        <f t="shared" si="0"/>
        <v>1</v>
      </c>
      <c r="I6" s="8">
        <f t="shared" si="1"/>
        <v>0</v>
      </c>
    </row>
    <row r="7" spans="1:9" ht="12" customHeight="1">
      <c r="C7" s="10"/>
      <c r="E7" s="13" t="e">
        <f>VLOOKUP(A7,svod!B:BE,56,FALSE)</f>
        <v>#N/A</v>
      </c>
      <c r="F7" s="13" t="e">
        <f>VLOOKUP(A7,svod!B:C,2,FALSE)</f>
        <v>#N/A</v>
      </c>
      <c r="G7" s="8" t="e">
        <f>C$2/C7*1000*VLOOKUP(F7,коэфф!A:D,2,FALSE)</f>
        <v>#DIV/0!</v>
      </c>
      <c r="H7" s="9" t="b">
        <f t="shared" si="0"/>
        <v>1</v>
      </c>
      <c r="I7" s="8">
        <f t="shared" si="1"/>
        <v>0</v>
      </c>
    </row>
    <row r="8" spans="1:9">
      <c r="C8" s="10"/>
      <c r="E8" s="13" t="e">
        <f>VLOOKUP(A8,svod!B:BE,56,FALSE)</f>
        <v>#N/A</v>
      </c>
      <c r="F8" s="13" t="e">
        <f>VLOOKUP(A8,svod!B:C,2,FALSE)</f>
        <v>#N/A</v>
      </c>
      <c r="G8" s="8" t="e">
        <f>C$2/C8*1000*VLOOKUP(F8,коэфф!A:D,2,FALSE)</f>
        <v>#DIV/0!</v>
      </c>
      <c r="H8" s="9" t="b">
        <f t="shared" ref="H8:H19" si="2">ISERROR(G8)</f>
        <v>1</v>
      </c>
      <c r="I8" s="8">
        <f t="shared" ref="I8:I19" si="3">IF(H8,0,G8)</f>
        <v>0</v>
      </c>
    </row>
    <row r="9" spans="1:9">
      <c r="C9" s="10"/>
      <c r="E9" s="13" t="e">
        <f>VLOOKUP(A9,svod!B:BE,56,FALSE)</f>
        <v>#N/A</v>
      </c>
      <c r="F9" s="13" t="e">
        <f>VLOOKUP(A9,svod!B:C,2,FALSE)</f>
        <v>#N/A</v>
      </c>
      <c r="G9" s="8" t="e">
        <f>C$2/C9*1000*VLOOKUP(F9,коэфф!A:D,2,FALSE)</f>
        <v>#DIV/0!</v>
      </c>
      <c r="H9" s="9" t="b">
        <f t="shared" si="2"/>
        <v>1</v>
      </c>
      <c r="I9" s="8">
        <f t="shared" si="3"/>
        <v>0</v>
      </c>
    </row>
    <row r="10" spans="1:9">
      <c r="C10" s="10"/>
      <c r="E10" s="13" t="e">
        <f>VLOOKUP(A10,svod!B:BE,56,FALSE)</f>
        <v>#N/A</v>
      </c>
      <c r="F10" s="13" t="e">
        <f>VLOOKUP(A10,svod!B:C,2,FALSE)</f>
        <v>#N/A</v>
      </c>
      <c r="G10" s="8" t="e">
        <f>C$2/C10*1000*VLOOKUP(F10,коэфф!A:D,2,FALSE)</f>
        <v>#DIV/0!</v>
      </c>
      <c r="H10" s="9" t="b">
        <f t="shared" si="2"/>
        <v>1</v>
      </c>
      <c r="I10" s="8">
        <f t="shared" si="3"/>
        <v>0</v>
      </c>
    </row>
    <row r="11" spans="1:9">
      <c r="C11" s="10"/>
      <c r="E11" s="13" t="e">
        <f>VLOOKUP(A14,svod!B:BE,56,FALSE)</f>
        <v>#N/A</v>
      </c>
      <c r="F11" s="13" t="e">
        <f>VLOOKUP(A11,svod!B:C,2,FALSE)</f>
        <v>#N/A</v>
      </c>
      <c r="G11" s="8" t="e">
        <f>C$11/C11*1000*VLOOKUP(F11,коэфф!A:D,2,FALSE)</f>
        <v>#DIV/0!</v>
      </c>
      <c r="H11" s="9" t="b">
        <f t="shared" si="2"/>
        <v>1</v>
      </c>
      <c r="I11" s="8">
        <f t="shared" si="3"/>
        <v>0</v>
      </c>
    </row>
    <row r="12" spans="1:9">
      <c r="C12" s="10"/>
      <c r="E12" s="13" t="e">
        <f>VLOOKUP(A12,svod!B:BE,56,FALSE)</f>
        <v>#N/A</v>
      </c>
      <c r="F12" s="13" t="e">
        <f>VLOOKUP(A12,svod!B:C,2,FALSE)</f>
        <v>#N/A</v>
      </c>
      <c r="G12" s="8" t="e">
        <f>C$11/C12*1000*VLOOKUP(F12,коэфф!A:D,2,FALSE)</f>
        <v>#DIV/0!</v>
      </c>
      <c r="H12" s="9" t="b">
        <f t="shared" si="2"/>
        <v>1</v>
      </c>
      <c r="I12" s="8">
        <f t="shared" si="3"/>
        <v>0</v>
      </c>
    </row>
    <row r="13" spans="1:9">
      <c r="C13" s="10"/>
      <c r="E13" s="13" t="e">
        <f>VLOOKUP(A13,svod!B:BE,56,FALSE)</f>
        <v>#N/A</v>
      </c>
      <c r="F13" s="13" t="e">
        <f>VLOOKUP(A13,svod!B:C,2,FALSE)</f>
        <v>#N/A</v>
      </c>
      <c r="G13" s="8" t="e">
        <f>C$11/C13*1000*VLOOKUP(F13,коэфф!A:D,2,FALSE)</f>
        <v>#DIV/0!</v>
      </c>
      <c r="H13" s="9" t="b">
        <f t="shared" si="2"/>
        <v>1</v>
      </c>
      <c r="I13" s="8">
        <f t="shared" si="3"/>
        <v>0</v>
      </c>
    </row>
    <row r="14" spans="1:9">
      <c r="C14" s="10"/>
      <c r="E14" s="13" t="e">
        <f>VLOOKUP(A14,svod!B:BE,56,FALSE)</f>
        <v>#N/A</v>
      </c>
      <c r="F14" s="13" t="e">
        <f>VLOOKUP(A14,svod!B:C,2,FALSE)</f>
        <v>#N/A</v>
      </c>
      <c r="G14" s="8" t="e">
        <f>C$11/C14*1000*VLOOKUP(F14,коэфф!A:D,2,FALSE)</f>
        <v>#DIV/0!</v>
      </c>
      <c r="H14" s="9" t="b">
        <f t="shared" ref="H14" si="4">ISERROR(G14)</f>
        <v>1</v>
      </c>
      <c r="I14" s="8">
        <f t="shared" ref="I14" si="5">IF(H14,0,G14)</f>
        <v>0</v>
      </c>
    </row>
    <row r="15" spans="1:9">
      <c r="C15" s="10"/>
      <c r="E15" s="13" t="e">
        <f>VLOOKUP(A15,svod!B:BE,56,FALSE)</f>
        <v>#N/A</v>
      </c>
      <c r="F15" s="13" t="e">
        <f>VLOOKUP(A15,svod!B:C,2,FALSE)</f>
        <v>#N/A</v>
      </c>
      <c r="G15" s="8" t="e">
        <f>C$11/C15*1000*VLOOKUP(F15,коэфф!A:D,2,FALSE)</f>
        <v>#DIV/0!</v>
      </c>
      <c r="H15" s="9" t="b">
        <f t="shared" si="2"/>
        <v>1</v>
      </c>
      <c r="I15" s="8">
        <f t="shared" si="3"/>
        <v>0</v>
      </c>
    </row>
    <row r="16" spans="1:9">
      <c r="C16" s="10"/>
      <c r="E16" s="13" t="e">
        <f>VLOOKUP(A16,svod!B:BE,56,FALSE)</f>
        <v>#N/A</v>
      </c>
      <c r="F16" s="13" t="e">
        <f>VLOOKUP(A16,svod!B:C,2,FALSE)</f>
        <v>#N/A</v>
      </c>
      <c r="G16" s="8" t="e">
        <f>C$11/C16*1000*VLOOKUP(F16,коэфф!A:D,2,FALSE)</f>
        <v>#DIV/0!</v>
      </c>
      <c r="H16" s="9" t="b">
        <f t="shared" si="2"/>
        <v>1</v>
      </c>
      <c r="I16" s="8">
        <f t="shared" si="3"/>
        <v>0</v>
      </c>
    </row>
    <row r="17" spans="1:9">
      <c r="C17" s="10"/>
      <c r="E17" s="13" t="e">
        <f>VLOOKUP(A17,svod!B:BE,56,FALSE)</f>
        <v>#N/A</v>
      </c>
      <c r="F17" s="13" t="e">
        <f>VLOOKUP(A17,svod!B:C,2,FALSE)</f>
        <v>#N/A</v>
      </c>
      <c r="G17" s="8" t="e">
        <f>C$11/C17*1000*VLOOKUP(F17,коэфф!A:D,2,FALSE)</f>
        <v>#DIV/0!</v>
      </c>
      <c r="H17" s="9" t="b">
        <f t="shared" si="2"/>
        <v>1</v>
      </c>
      <c r="I17" s="8">
        <f t="shared" si="3"/>
        <v>0</v>
      </c>
    </row>
    <row r="18" spans="1:9">
      <c r="C18" s="10"/>
      <c r="E18" s="13" t="e">
        <f>VLOOKUP(A18,svod!B:BE,56,FALSE)</f>
        <v>#N/A</v>
      </c>
      <c r="F18" s="13" t="e">
        <f>VLOOKUP(A18,svod!B:C,2,FALSE)</f>
        <v>#N/A</v>
      </c>
      <c r="G18" s="8" t="e">
        <f>C$11/C18*1000*VLOOKUP(F18,коэфф!A:D,2,FALSE)</f>
        <v>#DIV/0!</v>
      </c>
      <c r="H18" s="9" t="b">
        <f t="shared" si="2"/>
        <v>1</v>
      </c>
      <c r="I18" s="8">
        <f t="shared" si="3"/>
        <v>0</v>
      </c>
    </row>
    <row r="19" spans="1:9">
      <c r="C19" s="10"/>
      <c r="E19" s="13" t="e">
        <f>VLOOKUP(A19,svod!B:BE,56,FALSE)</f>
        <v>#N/A</v>
      </c>
      <c r="F19" s="13" t="e">
        <f>VLOOKUP(A19,svod!B:C,2,FALSE)</f>
        <v>#N/A</v>
      </c>
      <c r="G19" s="8" t="e">
        <f>C$11/C19*1000*VLOOKUP(F19,коэфф!A:D,2,FALSE)</f>
        <v>#DIV/0!</v>
      </c>
      <c r="H19" s="9" t="b">
        <f t="shared" si="2"/>
        <v>1</v>
      </c>
      <c r="I19" s="8">
        <f t="shared" si="3"/>
        <v>0</v>
      </c>
    </row>
    <row r="20" spans="1:9">
      <c r="C20" s="10"/>
      <c r="E20" s="13" t="e">
        <f>VLOOKUP(A20,svod!B:BE,56,FALSE)</f>
        <v>#N/A</v>
      </c>
      <c r="F20" s="13" t="e">
        <f>VLOOKUP(A20,svod!B:C,2,FALSE)</f>
        <v>#N/A</v>
      </c>
      <c r="G20" s="8" t="e">
        <f>C$11/C20*1000*VLOOKUP(F20,коэфф!A:D,2,FALSE)</f>
        <v>#DIV/0!</v>
      </c>
      <c r="H20" s="9" t="b">
        <f t="shared" ref="H20:H30" si="6">ISERROR(G20)</f>
        <v>1</v>
      </c>
      <c r="I20" s="8">
        <f t="shared" ref="I20:I30" si="7">IF(H20,0,G20)</f>
        <v>0</v>
      </c>
    </row>
    <row r="21" spans="1:9">
      <c r="C21" s="10"/>
      <c r="E21" s="13" t="e">
        <f>VLOOKUP(A21,svod!B:BE,56,FALSE)</f>
        <v>#N/A</v>
      </c>
      <c r="F21" s="13" t="e">
        <f>VLOOKUP(A21,svod!B:C,2,FALSE)</f>
        <v>#N/A</v>
      </c>
      <c r="G21" s="8" t="e">
        <f>C$11/C21*1000*VLOOKUP(F21,коэфф!A:D,2,FALSE)</f>
        <v>#DIV/0!</v>
      </c>
      <c r="H21" s="9" t="b">
        <f t="shared" si="6"/>
        <v>1</v>
      </c>
      <c r="I21" s="8">
        <f t="shared" si="7"/>
        <v>0</v>
      </c>
    </row>
    <row r="22" spans="1:9">
      <c r="C22" s="10"/>
      <c r="E22" s="13" t="e">
        <f>VLOOKUP(A22,svod!B:BE,56,FALSE)</f>
        <v>#N/A</v>
      </c>
      <c r="F22" s="13" t="e">
        <f>VLOOKUP(A22,svod!B:C,2,FALSE)</f>
        <v>#N/A</v>
      </c>
      <c r="G22" s="8" t="e">
        <f>C$11/C22*1000*VLOOKUP(F22,коэфф!A:D,2,FALSE)</f>
        <v>#DIV/0!</v>
      </c>
      <c r="H22" s="9" t="b">
        <f t="shared" si="6"/>
        <v>1</v>
      </c>
      <c r="I22" s="8">
        <f t="shared" si="7"/>
        <v>0</v>
      </c>
    </row>
    <row r="23" spans="1:9">
      <c r="C23" s="10"/>
      <c r="E23" s="13" t="e">
        <f>VLOOKUP(A23,svod!B:BE,56,FALSE)</f>
        <v>#N/A</v>
      </c>
      <c r="F23" s="13" t="e">
        <f>VLOOKUP(A23,svod!B:C,2,FALSE)</f>
        <v>#N/A</v>
      </c>
      <c r="G23" s="8" t="e">
        <f>C$11/C23*1000*VLOOKUP(F23,коэфф!A:D,2,FALSE)</f>
        <v>#DIV/0!</v>
      </c>
      <c r="H23" s="9" t="b">
        <f t="shared" si="6"/>
        <v>1</v>
      </c>
      <c r="I23" s="8">
        <f t="shared" si="7"/>
        <v>0</v>
      </c>
    </row>
    <row r="24" spans="1:9">
      <c r="C24" s="10"/>
      <c r="E24" s="13" t="e">
        <f>VLOOKUP(A24,svod!B:BE,56,FALSE)</f>
        <v>#N/A</v>
      </c>
      <c r="F24" s="13" t="e">
        <f>VLOOKUP(A24,svod!B:C,2,FALSE)</f>
        <v>#N/A</v>
      </c>
      <c r="G24" s="8" t="e">
        <f>C$11/C24*1000*VLOOKUP(F24,коэфф!A:D,2,FALSE)</f>
        <v>#DIV/0!</v>
      </c>
      <c r="H24" s="9" t="b">
        <f t="shared" si="6"/>
        <v>1</v>
      </c>
      <c r="I24" s="8">
        <f t="shared" si="7"/>
        <v>0</v>
      </c>
    </row>
    <row r="25" spans="1:9">
      <c r="C25" s="10"/>
      <c r="E25" s="13" t="e">
        <f>VLOOKUP(A25,svod!B:BE,56,FALSE)</f>
        <v>#N/A</v>
      </c>
      <c r="F25" s="13" t="e">
        <f>VLOOKUP(A25,svod!B:C,2,FALSE)</f>
        <v>#N/A</v>
      </c>
      <c r="G25" s="8" t="e">
        <f>C$11/C25*1000*VLOOKUP(F25,коэфф!A:D,2,FALSE)</f>
        <v>#DIV/0!</v>
      </c>
      <c r="H25" s="9" t="b">
        <f t="shared" si="6"/>
        <v>1</v>
      </c>
      <c r="I25" s="8">
        <f t="shared" si="7"/>
        <v>0</v>
      </c>
    </row>
    <row r="26" spans="1:9">
      <c r="C26" s="10"/>
      <c r="E26" s="13" t="e">
        <f>VLOOKUP(A26,svod!B:BE,56,FALSE)</f>
        <v>#N/A</v>
      </c>
      <c r="F26" s="13" t="e">
        <f>VLOOKUP(A26,svod!B:C,2,FALSE)</f>
        <v>#N/A</v>
      </c>
      <c r="G26" s="8" t="e">
        <f>C$11/C26*1000*VLOOKUP(F26,коэфф!A:D,2,FALSE)</f>
        <v>#DIV/0!</v>
      </c>
      <c r="H26" s="9" t="b">
        <f t="shared" si="6"/>
        <v>1</v>
      </c>
      <c r="I26" s="8">
        <f t="shared" si="7"/>
        <v>0</v>
      </c>
    </row>
    <row r="27" spans="1:9">
      <c r="C27" s="10"/>
      <c r="E27" s="13" t="e">
        <f>VLOOKUP(A27,svod!B:BE,56,FALSE)</f>
        <v>#N/A</v>
      </c>
      <c r="F27" s="13" t="e">
        <f>VLOOKUP(A27,svod!B:C,2,FALSE)</f>
        <v>#N/A</v>
      </c>
      <c r="G27" s="8" t="e">
        <f>C$11/C27*1000*VLOOKUP(F27,коэфф!A:D,2,FALSE)</f>
        <v>#DIV/0!</v>
      </c>
      <c r="H27" s="9" t="b">
        <f t="shared" si="6"/>
        <v>1</v>
      </c>
      <c r="I27" s="8">
        <f t="shared" si="7"/>
        <v>0</v>
      </c>
    </row>
    <row r="28" spans="1:9">
      <c r="C28" s="10"/>
      <c r="E28" s="13" t="e">
        <f>VLOOKUP(A28,svod!B:BE,56,FALSE)</f>
        <v>#N/A</v>
      </c>
      <c r="F28" s="13" t="e">
        <f>VLOOKUP(A28,svod!B:C,2,FALSE)</f>
        <v>#N/A</v>
      </c>
      <c r="G28" s="8" t="e">
        <f>C$11/C28*1000*VLOOKUP(F28,коэфф!A:D,2,FALSE)</f>
        <v>#DIV/0!</v>
      </c>
      <c r="H28" s="9" t="b">
        <f t="shared" si="6"/>
        <v>1</v>
      </c>
      <c r="I28" s="8">
        <f t="shared" si="7"/>
        <v>0</v>
      </c>
    </row>
    <row r="29" spans="1:9">
      <c r="C29" s="10"/>
      <c r="E29" s="13" t="e">
        <f>VLOOKUP(A29,svod!B:BE,56,FALSE)</f>
        <v>#N/A</v>
      </c>
      <c r="F29" s="13" t="e">
        <f>VLOOKUP(A29,svod!B:C,2,FALSE)</f>
        <v>#N/A</v>
      </c>
      <c r="G29" s="8" t="e">
        <f>C$11/C29*1000*VLOOKUP(F29,коэфф!A:D,2,FALSE)</f>
        <v>#DIV/0!</v>
      </c>
      <c r="H29" s="9" t="b">
        <f t="shared" si="6"/>
        <v>1</v>
      </c>
      <c r="I29" s="8">
        <f t="shared" si="7"/>
        <v>0</v>
      </c>
    </row>
    <row r="30" spans="1:9">
      <c r="C30" s="10"/>
      <c r="E30" s="13" t="e">
        <f>VLOOKUP(A30,svod!B:BE,56,FALSE)</f>
        <v>#N/A</v>
      </c>
      <c r="F30" s="13" t="e">
        <f>VLOOKUP(A30,svod!B:C,2,FALSE)</f>
        <v>#N/A</v>
      </c>
      <c r="G30" s="8" t="e">
        <f>C$11/C30*1000*VLOOKUP(F30,коэфф!A:D,2,FALSE)</f>
        <v>#DIV/0!</v>
      </c>
      <c r="H30" s="9" t="b">
        <f t="shared" si="6"/>
        <v>1</v>
      </c>
      <c r="I30" s="8">
        <f t="shared" si="7"/>
        <v>0</v>
      </c>
    </row>
    <row r="31" spans="1:9" ht="25.5">
      <c r="A31" s="41" t="s">
        <v>99</v>
      </c>
      <c r="C31" s="10"/>
      <c r="E31" s="13" t="e">
        <f>VLOOKUP(A31,svod!B:BE,56,FALSE)</f>
        <v>#N/A</v>
      </c>
      <c r="F31" s="13" t="e">
        <f>VLOOKUP(A31,svod!B:C,2,FALSE)</f>
        <v>#N/A</v>
      </c>
      <c r="G31" s="8" t="e">
        <f>C$11/C31*1000*VLOOKUP(F31,коэфф!A:D,2,FALSE)</f>
        <v>#DIV/0!</v>
      </c>
      <c r="H31" s="9" t="b">
        <f t="shared" ref="H31:H36" si="8">ISERROR(G31)</f>
        <v>1</v>
      </c>
      <c r="I31" s="8">
        <f t="shared" ref="I31:I36" si="9">IF(H31,0,G31)</f>
        <v>0</v>
      </c>
    </row>
    <row r="32" spans="1:9">
      <c r="C32" s="10"/>
      <c r="D32">
        <v>1</v>
      </c>
      <c r="E32" s="13" t="e">
        <f>VLOOKUP(A33,svod!B:BE,56,FALSE)</f>
        <v>#N/A</v>
      </c>
      <c r="F32" s="13" t="e">
        <f>VLOOKUP(A32,svod!B:C,2,FALSE)</f>
        <v>#N/A</v>
      </c>
      <c r="G32" s="8" t="e">
        <f>C$32/C32*1000*VLOOKUP(F32,коэфф!A:D,3,FALSE)</f>
        <v>#DIV/0!</v>
      </c>
      <c r="H32" s="9" t="b">
        <f t="shared" si="8"/>
        <v>1</v>
      </c>
      <c r="I32" s="8">
        <f t="shared" si="9"/>
        <v>0</v>
      </c>
    </row>
    <row r="33" spans="3:9">
      <c r="C33" s="10"/>
      <c r="D33">
        <v>2</v>
      </c>
      <c r="E33" s="13" t="e">
        <f>VLOOKUP(A34,svod!B:BE,56,FALSE)</f>
        <v>#N/A</v>
      </c>
      <c r="F33" s="13" t="e">
        <f>VLOOKUP(A33,svod!B:C,2,FALSE)</f>
        <v>#N/A</v>
      </c>
      <c r="G33" s="8" t="e">
        <f>C$32/C33*1000*VLOOKUP(F33,коэфф!A:D,3,FALSE)</f>
        <v>#DIV/0!</v>
      </c>
      <c r="H33" s="9" t="b">
        <f t="shared" si="8"/>
        <v>1</v>
      </c>
      <c r="I33" s="8">
        <f t="shared" si="9"/>
        <v>0</v>
      </c>
    </row>
    <row r="34" spans="3:9">
      <c r="C34" s="10"/>
      <c r="E34" s="13" t="e">
        <f>VLOOKUP(A34,svod!B:BE,56,FALSE)</f>
        <v>#N/A</v>
      </c>
      <c r="F34" s="13" t="e">
        <f>VLOOKUP(A34,svod!B:C,2,FALSE)</f>
        <v>#N/A</v>
      </c>
      <c r="G34" s="8" t="e">
        <f>C$32/C34*1000*VLOOKUP(F34,коэфф!A:D,3,FALSE)</f>
        <v>#DIV/0!</v>
      </c>
      <c r="H34" s="9" t="b">
        <f t="shared" si="8"/>
        <v>1</v>
      </c>
      <c r="I34" s="8">
        <f t="shared" si="9"/>
        <v>0</v>
      </c>
    </row>
    <row r="35" spans="3:9">
      <c r="C35" s="10"/>
      <c r="E35" s="13" t="e">
        <f>VLOOKUP(A35,svod!B:BE,56,FALSE)</f>
        <v>#N/A</v>
      </c>
      <c r="F35" s="13" t="e">
        <f>VLOOKUP(A35,svod!B:C,2,FALSE)</f>
        <v>#N/A</v>
      </c>
      <c r="G35" s="8" t="e">
        <f>C$32/C35*1000*VLOOKUP(F35,коэфф!A:D,3,FALSE)</f>
        <v>#DIV/0!</v>
      </c>
      <c r="H35" s="9" t="b">
        <f t="shared" si="8"/>
        <v>1</v>
      </c>
      <c r="I35" s="8">
        <f t="shared" si="9"/>
        <v>0</v>
      </c>
    </row>
    <row r="36" spans="3:9">
      <c r="C36" s="10"/>
      <c r="E36" s="13" t="e">
        <f>VLOOKUP(A36,svod!B:BE,56,FALSE)</f>
        <v>#N/A</v>
      </c>
      <c r="F36" s="13" t="e">
        <f>VLOOKUP(A36,svod!B:C,2,FALSE)</f>
        <v>#N/A</v>
      </c>
      <c r="G36" s="8" t="e">
        <f>C$32/C36*1000*VLOOKUP(F36,коэфф!A:D,3,FALSE)</f>
        <v>#DIV/0!</v>
      </c>
      <c r="H36" s="9" t="b">
        <f t="shared" si="8"/>
        <v>1</v>
      </c>
      <c r="I36" s="8">
        <f t="shared" si="9"/>
        <v>0</v>
      </c>
    </row>
    <row r="37" spans="3:9">
      <c r="C37" s="10"/>
      <c r="E37" s="13" t="e">
        <f>VLOOKUP(A37,svod!B:BE,56,FALSE)</f>
        <v>#N/A</v>
      </c>
      <c r="F37" s="13" t="e">
        <f>VLOOKUP(A37,svod!B:C,2,FALSE)</f>
        <v>#N/A</v>
      </c>
      <c r="G37" s="8" t="e">
        <f>C$32/C37*1000*VLOOKUP(F37,коэфф!A:D,3,FALSE)</f>
        <v>#DIV/0!</v>
      </c>
      <c r="H37" s="9" t="b">
        <f t="shared" ref="H37:H45" si="10">ISERROR(G37)</f>
        <v>1</v>
      </c>
      <c r="I37" s="8">
        <f t="shared" ref="I37:I45" si="11">IF(H37,0,G37)</f>
        <v>0</v>
      </c>
    </row>
    <row r="38" spans="3:9">
      <c r="C38" s="10"/>
      <c r="E38" s="13" t="e">
        <f>VLOOKUP(A38,svod!B:BE,56,FALSE)</f>
        <v>#N/A</v>
      </c>
      <c r="F38" s="13" t="e">
        <f>VLOOKUP(A38,svod!B:C,2,FALSE)</f>
        <v>#N/A</v>
      </c>
      <c r="G38" s="8" t="e">
        <f>C$32/C38*1000*VLOOKUP(F38,коэфф!A:D,3,FALSE)</f>
        <v>#DIV/0!</v>
      </c>
      <c r="H38" s="9" t="b">
        <f t="shared" si="10"/>
        <v>1</v>
      </c>
      <c r="I38" s="8">
        <f t="shared" si="11"/>
        <v>0</v>
      </c>
    </row>
    <row r="39" spans="3:9">
      <c r="C39" s="10"/>
      <c r="E39" s="13" t="e">
        <f>VLOOKUP(A39,svod!B:BE,56,FALSE)</f>
        <v>#N/A</v>
      </c>
      <c r="F39" s="13" t="e">
        <f>VLOOKUP(A39,svod!B:C,2,FALSE)</f>
        <v>#N/A</v>
      </c>
      <c r="G39" s="8" t="e">
        <f>C$32/C39*1000*VLOOKUP(F39,коэфф!A:D,3,FALSE)</f>
        <v>#DIV/0!</v>
      </c>
      <c r="H39" s="9" t="b">
        <f t="shared" si="10"/>
        <v>1</v>
      </c>
      <c r="I39" s="8">
        <f t="shared" si="11"/>
        <v>0</v>
      </c>
    </row>
    <row r="40" spans="3:9">
      <c r="C40" s="10"/>
      <c r="E40" s="13" t="e">
        <f>VLOOKUP(A40,svod!B:BE,56,FALSE)</f>
        <v>#N/A</v>
      </c>
      <c r="F40" s="13" t="e">
        <f>VLOOKUP(A40,svod!B:C,2,FALSE)</f>
        <v>#N/A</v>
      </c>
      <c r="G40" s="8" t="e">
        <f>C$32/C40*1000*VLOOKUP(F40,коэфф!A:D,3,FALSE)</f>
        <v>#DIV/0!</v>
      </c>
      <c r="H40" s="9" t="b">
        <f t="shared" si="10"/>
        <v>1</v>
      </c>
      <c r="I40" s="8">
        <f t="shared" si="11"/>
        <v>0</v>
      </c>
    </row>
    <row r="41" spans="3:9">
      <c r="C41" s="10"/>
      <c r="E41" s="13" t="e">
        <f>VLOOKUP(A41,svod!B:BE,56,FALSE)</f>
        <v>#N/A</v>
      </c>
      <c r="F41" s="13" t="e">
        <f>VLOOKUP(A41,svod!B:C,2,FALSE)</f>
        <v>#N/A</v>
      </c>
      <c r="G41" s="8" t="e">
        <f>C$32/C41*1000*VLOOKUP(F41,коэфф!A:D,3,FALSE)</f>
        <v>#DIV/0!</v>
      </c>
      <c r="H41" s="9" t="b">
        <f t="shared" si="10"/>
        <v>1</v>
      </c>
      <c r="I41" s="8">
        <f t="shared" si="11"/>
        <v>0</v>
      </c>
    </row>
    <row r="42" spans="3:9">
      <c r="C42" s="10"/>
      <c r="E42" s="13" t="e">
        <f>VLOOKUP(A42,svod!B:BE,56,FALSE)</f>
        <v>#N/A</v>
      </c>
      <c r="F42" s="13" t="e">
        <f>VLOOKUP(A42,svod!B:C,2,FALSE)</f>
        <v>#N/A</v>
      </c>
      <c r="G42" s="8" t="e">
        <f>C$42/C42*1000*VLOOKUP(F42,коэфф!A:D,3,FALSE)</f>
        <v>#DIV/0!</v>
      </c>
      <c r="H42" s="9" t="b">
        <f t="shared" si="10"/>
        <v>1</v>
      </c>
      <c r="I42" s="8">
        <f t="shared" si="11"/>
        <v>0</v>
      </c>
    </row>
    <row r="43" spans="3:9">
      <c r="C43" s="10"/>
      <c r="E43" s="13" t="e">
        <f>VLOOKUP(A43,svod!B:BE,56,FALSE)</f>
        <v>#N/A</v>
      </c>
      <c r="F43" s="13" t="e">
        <f>VLOOKUP(A43,svod!B:C,2,FALSE)</f>
        <v>#N/A</v>
      </c>
      <c r="G43" s="8" t="e">
        <f>C$42/C43*1000*VLOOKUP(F43,коэфф!A:D,3,FALSE)</f>
        <v>#DIV/0!</v>
      </c>
      <c r="H43" s="9" t="b">
        <f t="shared" si="10"/>
        <v>1</v>
      </c>
      <c r="I43" s="8">
        <f t="shared" si="11"/>
        <v>0</v>
      </c>
    </row>
    <row r="44" spans="3:9">
      <c r="C44" s="10"/>
      <c r="E44" s="13" t="e">
        <f>VLOOKUP(A44,svod!B:BE,56,FALSE)</f>
        <v>#N/A</v>
      </c>
      <c r="F44" s="13" t="e">
        <f>VLOOKUP(A44,svod!B:C,2,FALSE)</f>
        <v>#N/A</v>
      </c>
      <c r="G44" s="8" t="e">
        <f>C$42/C44*1000*VLOOKUP(F44,коэфф!A:D,3,FALSE)</f>
        <v>#DIV/0!</v>
      </c>
      <c r="H44" s="9" t="b">
        <f t="shared" si="10"/>
        <v>1</v>
      </c>
      <c r="I44" s="8">
        <f t="shared" si="11"/>
        <v>0</v>
      </c>
    </row>
    <row r="45" spans="3:9">
      <c r="C45" s="10"/>
      <c r="E45" s="13" t="e">
        <f>VLOOKUP(A45,svod!B:BE,56,FALSE)</f>
        <v>#N/A</v>
      </c>
      <c r="F45" s="13" t="e">
        <f>VLOOKUP(A45,svod!B:C,2,FALSE)</f>
        <v>#N/A</v>
      </c>
      <c r="G45" s="8" t="e">
        <f>C$42/C45*1000*VLOOKUP(F45,коэфф!A:D,3,FALSE)</f>
        <v>#DIV/0!</v>
      </c>
      <c r="H45" s="9" t="b">
        <f t="shared" si="10"/>
        <v>1</v>
      </c>
      <c r="I45" s="8">
        <f t="shared" si="11"/>
        <v>0</v>
      </c>
    </row>
    <row r="46" spans="3:9">
      <c r="C46" s="10"/>
      <c r="E46" s="13" t="e">
        <f>VLOOKUP(A46,svod!B:BE,56,FALSE)</f>
        <v>#N/A</v>
      </c>
      <c r="F46" s="13" t="e">
        <f>VLOOKUP(A46,svod!B:C,2,FALSE)</f>
        <v>#N/A</v>
      </c>
      <c r="G46" s="8" t="e">
        <f>C$42/C46*1000*VLOOKUP(F46,коэфф!A:D,3,FALSE)</f>
        <v>#DIV/0!</v>
      </c>
      <c r="H46" s="9" t="b">
        <f>ISERROR(G46)</f>
        <v>1</v>
      </c>
      <c r="I46" s="8">
        <f>IF(H46,0,G46)</f>
        <v>0</v>
      </c>
    </row>
    <row r="47" spans="3:9">
      <c r="C47" s="10"/>
      <c r="E47" s="13" t="e">
        <f>VLOOKUP(A47,svod!B:BE,56,FALSE)</f>
        <v>#N/A</v>
      </c>
      <c r="F47" s="13" t="e">
        <f>VLOOKUP(A47,svod!B:C,2,FALSE)</f>
        <v>#N/A</v>
      </c>
      <c r="G47" s="8" t="e">
        <f>C$42/C47*1000*VLOOKUP(F47,коэфф!A:D,3,FALSE)</f>
        <v>#DIV/0!</v>
      </c>
      <c r="H47" s="9" t="b">
        <f t="shared" ref="H47:H61" si="12">ISERROR(G47)</f>
        <v>1</v>
      </c>
      <c r="I47" s="8">
        <f t="shared" ref="I47:I61" si="13">IF(H47,0,G47)</f>
        <v>0</v>
      </c>
    </row>
    <row r="48" spans="3:9">
      <c r="C48" s="10"/>
      <c r="E48" s="13" t="e">
        <f>VLOOKUP(A48,svod!B:BE,56,FALSE)</f>
        <v>#N/A</v>
      </c>
      <c r="F48" s="13" t="e">
        <f>VLOOKUP(A48,svod!B:C,2,FALSE)</f>
        <v>#N/A</v>
      </c>
      <c r="G48" s="8" t="e">
        <f>C$42/C48*1000*VLOOKUP(F48,коэфф!A:D,3,FALSE)</f>
        <v>#DIV/0!</v>
      </c>
      <c r="H48" s="9" t="b">
        <f t="shared" si="12"/>
        <v>1</v>
      </c>
      <c r="I48" s="8">
        <f t="shared" si="13"/>
        <v>0</v>
      </c>
    </row>
    <row r="49" spans="1:9">
      <c r="C49" s="10"/>
      <c r="E49" s="13" t="e">
        <f>VLOOKUP(A49,svod!B:BE,56,FALSE)</f>
        <v>#N/A</v>
      </c>
      <c r="F49" s="13" t="e">
        <f>VLOOKUP(A49,svod!B:C,2,FALSE)</f>
        <v>#N/A</v>
      </c>
      <c r="G49" s="8" t="e">
        <f>C$42/C49*1000*VLOOKUP(F49,коэфф!A:D,3,FALSE)</f>
        <v>#DIV/0!</v>
      </c>
      <c r="H49" s="9" t="b">
        <f t="shared" si="12"/>
        <v>1</v>
      </c>
      <c r="I49" s="8">
        <f t="shared" si="13"/>
        <v>0</v>
      </c>
    </row>
    <row r="50" spans="1:9">
      <c r="C50" s="10"/>
      <c r="E50" s="13" t="e">
        <f>VLOOKUP(A50,svod!B:BE,56,FALSE)</f>
        <v>#N/A</v>
      </c>
      <c r="F50" s="13" t="e">
        <f>VLOOKUP(A50,svod!B:C,2,FALSE)</f>
        <v>#N/A</v>
      </c>
      <c r="G50" s="8" t="e">
        <f>C$42/C50*1000*VLOOKUP(F50,коэфф!A:D,3,FALSE)</f>
        <v>#DIV/0!</v>
      </c>
      <c r="H50" s="9" t="b">
        <f t="shared" si="12"/>
        <v>1</v>
      </c>
      <c r="I50" s="8">
        <f t="shared" si="13"/>
        <v>0</v>
      </c>
    </row>
    <row r="51" spans="1:9">
      <c r="C51" s="10"/>
      <c r="E51" s="13" t="e">
        <f>VLOOKUP(A51,svod!B:BE,56,FALSE)</f>
        <v>#N/A</v>
      </c>
      <c r="F51" s="13" t="e">
        <f>VLOOKUP(A51,svod!B:C,2,FALSE)</f>
        <v>#N/A</v>
      </c>
      <c r="G51" s="8" t="e">
        <f>C$42/C51*1000*VLOOKUP(F51,коэфф!A:D,3,FALSE)</f>
        <v>#DIV/0!</v>
      </c>
      <c r="H51" s="9" t="b">
        <f t="shared" si="12"/>
        <v>1</v>
      </c>
      <c r="I51" s="8">
        <f t="shared" si="13"/>
        <v>0</v>
      </c>
    </row>
    <row r="52" spans="1:9">
      <c r="C52" s="10"/>
      <c r="E52" s="13" t="e">
        <f>VLOOKUP(A52,svod!B:BE,56,FALSE)</f>
        <v>#N/A</v>
      </c>
      <c r="F52" s="13" t="e">
        <f>VLOOKUP(A52,svod!B:C,2,FALSE)</f>
        <v>#N/A</v>
      </c>
      <c r="G52" s="8" t="e">
        <f>C$42/C52*1000*VLOOKUP(F52,коэфф!A:D,3,FALSE)</f>
        <v>#DIV/0!</v>
      </c>
      <c r="H52" s="9" t="b">
        <f t="shared" si="12"/>
        <v>1</v>
      </c>
      <c r="I52" s="8">
        <f t="shared" si="13"/>
        <v>0</v>
      </c>
    </row>
    <row r="53" spans="1:9">
      <c r="C53" s="10"/>
      <c r="E53" s="13" t="e">
        <f>VLOOKUP(A53,svod!B:BE,56,FALSE)</f>
        <v>#N/A</v>
      </c>
      <c r="F53" s="13" t="e">
        <f>VLOOKUP(A53,svod!B:C,2,FALSE)</f>
        <v>#N/A</v>
      </c>
      <c r="G53" s="8" t="e">
        <f>C$42/C53*1000*VLOOKUP(F53,коэфф!A:D,3,FALSE)</f>
        <v>#DIV/0!</v>
      </c>
      <c r="H53" s="9" t="b">
        <f t="shared" si="12"/>
        <v>1</v>
      </c>
      <c r="I53" s="8">
        <f t="shared" si="13"/>
        <v>0</v>
      </c>
    </row>
    <row r="54" spans="1:9">
      <c r="C54" s="10"/>
      <c r="E54" s="13" t="e">
        <f>VLOOKUP(A54,svod!B:BE,56,FALSE)</f>
        <v>#N/A</v>
      </c>
      <c r="F54" s="13" t="e">
        <f>VLOOKUP(A54,svod!B:C,2,FALSE)</f>
        <v>#N/A</v>
      </c>
      <c r="G54" s="8" t="e">
        <f>C$42/C54*1000*VLOOKUP(F54,коэфф!A:D,3,FALSE)</f>
        <v>#DIV/0!</v>
      </c>
      <c r="H54" s="9" t="b">
        <f t="shared" si="12"/>
        <v>1</v>
      </c>
      <c r="I54" s="8">
        <f t="shared" si="13"/>
        <v>0</v>
      </c>
    </row>
    <row r="55" spans="1:9" ht="12.75" customHeight="1">
      <c r="C55" s="10"/>
      <c r="E55" s="13" t="e">
        <f>VLOOKUP(A55,svod!B:BE,56,FALSE)</f>
        <v>#N/A</v>
      </c>
      <c r="F55" s="13" t="e">
        <f>VLOOKUP(A55,svod!B:C,2,FALSE)</f>
        <v>#N/A</v>
      </c>
      <c r="G55" s="8" t="e">
        <f>C$42/C55*1000*VLOOKUP(F55,коэфф!A:D,3,FALSE)</f>
        <v>#DIV/0!</v>
      </c>
      <c r="H55" s="9" t="b">
        <f t="shared" si="12"/>
        <v>1</v>
      </c>
      <c r="I55" s="8">
        <f t="shared" si="13"/>
        <v>0</v>
      </c>
    </row>
    <row r="56" spans="1:9">
      <c r="C56" s="10"/>
      <c r="D56"/>
      <c r="E56" s="13" t="e">
        <f>VLOOKUP(A56,svod!B:BE,56,FALSE)</f>
        <v>#N/A</v>
      </c>
      <c r="F56" s="13" t="e">
        <f>VLOOKUP(A56,svod!B:C,2,FALSE)</f>
        <v>#N/A</v>
      </c>
      <c r="G56" s="8" t="e">
        <f>C$42/C56*1000*VLOOKUP(F56,коэфф!A:D,3,FALSE)</f>
        <v>#DIV/0!</v>
      </c>
      <c r="H56" s="9" t="b">
        <f t="shared" si="12"/>
        <v>1</v>
      </c>
      <c r="I56" s="8">
        <f t="shared" si="13"/>
        <v>0</v>
      </c>
    </row>
    <row r="57" spans="1:9">
      <c r="C57" s="10"/>
      <c r="E57" s="13" t="e">
        <f>VLOOKUP(A57,svod!B:BE,56,FALSE)</f>
        <v>#N/A</v>
      </c>
      <c r="F57" s="13" t="e">
        <f>VLOOKUP(A57,svod!B:C,2,FALSE)</f>
        <v>#N/A</v>
      </c>
      <c r="G57" s="8" t="e">
        <f>C$42/C57*1000*VLOOKUP(F57,коэфф!A:D,3,FALSE)</f>
        <v>#DIV/0!</v>
      </c>
      <c r="H57" s="9" t="b">
        <f t="shared" si="12"/>
        <v>1</v>
      </c>
      <c r="I57" s="8">
        <f t="shared" si="13"/>
        <v>0</v>
      </c>
    </row>
    <row r="58" spans="1:9">
      <c r="E58" s="13" t="e">
        <f>VLOOKUP(A58,svod!B:BE,56,FALSE)</f>
        <v>#N/A</v>
      </c>
      <c r="F58" s="13" t="e">
        <f>VLOOKUP(A58,svod!B:C,2,FALSE)</f>
        <v>#N/A</v>
      </c>
      <c r="G58" s="8" t="e">
        <f>C$42/C58*1000*VLOOKUP(F58,коэфф!A:D,3,FALSE)</f>
        <v>#DIV/0!</v>
      </c>
      <c r="H58" s="9" t="b">
        <f t="shared" si="12"/>
        <v>1</v>
      </c>
      <c r="I58" s="8">
        <f t="shared" si="13"/>
        <v>0</v>
      </c>
    </row>
    <row r="59" spans="1:9">
      <c r="E59" s="13" t="e">
        <f>VLOOKUP(A59,svod!B:BE,56,FALSE)</f>
        <v>#N/A</v>
      </c>
      <c r="F59" s="13" t="e">
        <f>VLOOKUP(A59,svod!B:C,2,FALSE)</f>
        <v>#N/A</v>
      </c>
      <c r="G59" s="8" t="e">
        <f>C$42/C59*1000*VLOOKUP(F59,коэфф!A:D,3,FALSE)</f>
        <v>#DIV/0!</v>
      </c>
      <c r="H59" s="9" t="b">
        <f t="shared" si="12"/>
        <v>1</v>
      </c>
      <c r="I59" s="8">
        <f t="shared" si="13"/>
        <v>0</v>
      </c>
    </row>
    <row r="60" spans="1:9">
      <c r="E60" s="13" t="e">
        <f>VLOOKUP(A60,svod!B:BE,56,FALSE)</f>
        <v>#N/A</v>
      </c>
      <c r="F60" s="13" t="e">
        <f>VLOOKUP(A60,svod!B:C,2,FALSE)</f>
        <v>#N/A</v>
      </c>
      <c r="G60" s="8" t="e">
        <f>C$42/C60*1000*VLOOKUP(F60,коэфф!A:D,3,FALSE)</f>
        <v>#DIV/0!</v>
      </c>
      <c r="H60" s="9" t="b">
        <f t="shared" si="12"/>
        <v>1</v>
      </c>
      <c r="I60" s="8">
        <f t="shared" si="13"/>
        <v>0</v>
      </c>
    </row>
    <row r="61" spans="1:9">
      <c r="E61" s="13" t="e">
        <f>VLOOKUP(A61,svod!B:BE,56,FALSE)</f>
        <v>#N/A</v>
      </c>
      <c r="F61" s="13" t="e">
        <f>VLOOKUP(A61,svod!B:C,2,FALSE)</f>
        <v>#N/A</v>
      </c>
      <c r="G61" s="8" t="e">
        <f>C$42/C61*1000*VLOOKUP(F61,коэфф!A:D,3,FALSE)</f>
        <v>#DIV/0!</v>
      </c>
      <c r="H61" s="9" t="b">
        <f t="shared" si="12"/>
        <v>1</v>
      </c>
      <c r="I61" s="8">
        <f t="shared" si="13"/>
        <v>0</v>
      </c>
    </row>
    <row r="62" spans="1:9" ht="25.5">
      <c r="A62" s="41" t="s">
        <v>100</v>
      </c>
      <c r="E62" s="13" t="e">
        <f>VLOOKUP(A62,svod!B:BE,56,FALSE)</f>
        <v>#N/A</v>
      </c>
      <c r="F62" s="13" t="e">
        <f>VLOOKUP(A62,svod!B:C,2,FALSE)</f>
        <v>#N/A</v>
      </c>
      <c r="G62" s="50" t="e">
        <f>C$2/C62*1000*VLOOKUP(F62,коэфф!A:D,4,FALSE)</f>
        <v>#DIV/0!</v>
      </c>
      <c r="H62" s="9" t="b">
        <f t="shared" ref="H62:H68" si="14">ISERROR(G62)</f>
        <v>1</v>
      </c>
      <c r="I62" s="8">
        <f t="shared" ref="I62:I68" si="15">IF(H62,0,G62)</f>
        <v>0</v>
      </c>
    </row>
    <row r="63" spans="1:9">
      <c r="C63" s="10"/>
      <c r="D63">
        <v>1</v>
      </c>
      <c r="E63" s="13" t="e">
        <f>VLOOKUP(A63,svod!B:BE,56,FALSE)</f>
        <v>#N/A</v>
      </c>
      <c r="F63" s="13" t="e">
        <f>VLOOKUP(A63,svod!B:C,2,FALSE)</f>
        <v>#N/A</v>
      </c>
      <c r="G63" s="8" t="e">
        <f>C$63/C63*1000*VLOOKUP(F63,коэфф!A:D,4,FALSE)</f>
        <v>#DIV/0!</v>
      </c>
      <c r="H63" s="9" t="b">
        <f t="shared" si="14"/>
        <v>1</v>
      </c>
      <c r="I63" s="8">
        <f t="shared" si="15"/>
        <v>0</v>
      </c>
    </row>
    <row r="64" spans="1:9">
      <c r="C64" s="10"/>
      <c r="E64" s="13" t="e">
        <f>VLOOKUP(A64,svod!B:BE,56,FALSE)</f>
        <v>#N/A</v>
      </c>
      <c r="F64" s="13" t="e">
        <f>VLOOKUP(A64,svod!B:C,2,FALSE)</f>
        <v>#N/A</v>
      </c>
      <c r="G64" s="8" t="e">
        <f>C$63/C64*1000*VLOOKUP(F64,коэфф!A:D,4,FALSE)</f>
        <v>#DIV/0!</v>
      </c>
      <c r="H64" s="9" t="b">
        <f t="shared" si="14"/>
        <v>1</v>
      </c>
      <c r="I64" s="8">
        <f t="shared" si="15"/>
        <v>0</v>
      </c>
    </row>
    <row r="65" spans="3:9">
      <c r="C65" s="10"/>
      <c r="E65" s="13" t="e">
        <f>VLOOKUP(A65,svod!B:BE,56,FALSE)</f>
        <v>#N/A</v>
      </c>
      <c r="F65" s="13" t="e">
        <f>VLOOKUP(A65,svod!B:C,2,FALSE)</f>
        <v>#N/A</v>
      </c>
      <c r="G65" s="8" t="e">
        <f>C$63/C65*1000*VLOOKUP(F65,коэфф!A:D,4,FALSE)</f>
        <v>#DIV/0!</v>
      </c>
      <c r="H65" s="9" t="b">
        <f t="shared" si="14"/>
        <v>1</v>
      </c>
      <c r="I65" s="8">
        <f t="shared" si="15"/>
        <v>0</v>
      </c>
    </row>
    <row r="66" spans="3:9">
      <c r="C66" s="10"/>
      <c r="E66" s="13" t="e">
        <f>VLOOKUP(A66,svod!B:BE,56,FALSE)</f>
        <v>#N/A</v>
      </c>
      <c r="F66" s="13" t="e">
        <f>VLOOKUP(A66,svod!B:C,2,FALSE)</f>
        <v>#N/A</v>
      </c>
      <c r="G66" s="8" t="e">
        <f>C$63/C66*1000*VLOOKUP(F66,коэфф!A:D,4,FALSE)</f>
        <v>#DIV/0!</v>
      </c>
      <c r="H66" s="9" t="b">
        <f t="shared" si="14"/>
        <v>1</v>
      </c>
      <c r="I66" s="8">
        <f t="shared" si="15"/>
        <v>0</v>
      </c>
    </row>
    <row r="67" spans="3:9">
      <c r="C67" s="10"/>
      <c r="E67" s="13" t="e">
        <f>VLOOKUP(A67,svod!B:BE,56,FALSE)</f>
        <v>#N/A</v>
      </c>
      <c r="F67" s="13" t="e">
        <f>VLOOKUP(A67,svod!B:C,2,FALSE)</f>
        <v>#N/A</v>
      </c>
      <c r="G67" s="8" t="e">
        <f>C$63/C67*1000*VLOOKUP(F67,коэфф!A:D,4,FALSE)</f>
        <v>#DIV/0!</v>
      </c>
      <c r="H67" s="9" t="b">
        <f t="shared" si="14"/>
        <v>1</v>
      </c>
      <c r="I67" s="8">
        <f t="shared" si="15"/>
        <v>0</v>
      </c>
    </row>
    <row r="68" spans="3:9">
      <c r="C68" s="10"/>
      <c r="E68" s="13" t="e">
        <f>VLOOKUP(A68,svod!B:BE,56,FALSE)</f>
        <v>#N/A</v>
      </c>
      <c r="F68" s="13" t="e">
        <f>VLOOKUP(A68,svod!B:C,2,FALSE)</f>
        <v>#N/A</v>
      </c>
      <c r="G68" s="8" t="e">
        <f>C$63/C68*1000*VLOOKUP(F68,коэфф!A:D,4,FALSE)</f>
        <v>#DIV/0!</v>
      </c>
      <c r="H68" s="9" t="b">
        <f t="shared" si="14"/>
        <v>1</v>
      </c>
      <c r="I68" s="8">
        <f t="shared" si="15"/>
        <v>0</v>
      </c>
    </row>
    <row r="69" spans="3:9">
      <c r="C69" s="10"/>
      <c r="E69" s="13" t="e">
        <f>VLOOKUP(A69,svod!B:BE,56,FALSE)</f>
        <v>#N/A</v>
      </c>
      <c r="F69" s="13" t="e">
        <f>VLOOKUP(A69,svod!B:C,2,FALSE)</f>
        <v>#N/A</v>
      </c>
      <c r="G69" s="8" t="e">
        <f>C$63/C69*1000*VLOOKUP(F69,коэфф!A:D,4,FALSE)</f>
        <v>#DIV/0!</v>
      </c>
      <c r="H69" s="9" t="b">
        <f t="shared" ref="H69:H83" si="16">ISERROR(G69)</f>
        <v>1</v>
      </c>
      <c r="I69" s="8">
        <f t="shared" ref="I69:I83" si="17">IF(H69,0,G69)</f>
        <v>0</v>
      </c>
    </row>
    <row r="70" spans="3:9">
      <c r="C70" s="10"/>
      <c r="E70" s="13" t="e">
        <f>VLOOKUP(A70,svod!B:BE,56,FALSE)</f>
        <v>#N/A</v>
      </c>
      <c r="F70" s="13" t="e">
        <f>VLOOKUP(A70,svod!B:C,2,FALSE)</f>
        <v>#N/A</v>
      </c>
      <c r="G70" s="8" t="e">
        <f>C$70/C70*1000*VLOOKUP(F70,коэфф!A:D,4,FALSE)</f>
        <v>#DIV/0!</v>
      </c>
      <c r="H70" s="9" t="b">
        <f t="shared" si="16"/>
        <v>1</v>
      </c>
      <c r="I70" s="8">
        <f t="shared" si="17"/>
        <v>0</v>
      </c>
    </row>
    <row r="71" spans="3:9">
      <c r="C71" s="10"/>
      <c r="E71" s="13" t="e">
        <f>VLOOKUP(A71,svod!B:BE,56,FALSE)</f>
        <v>#N/A</v>
      </c>
      <c r="F71" s="13" t="e">
        <f>VLOOKUP(A71,svod!B:C,2,FALSE)</f>
        <v>#N/A</v>
      </c>
      <c r="G71" s="8" t="e">
        <f>C$70/C71*1000*VLOOKUP(F71,коэфф!A:D,4,FALSE)</f>
        <v>#DIV/0!</v>
      </c>
      <c r="H71" s="9" t="b">
        <f t="shared" si="16"/>
        <v>1</v>
      </c>
      <c r="I71" s="8">
        <f t="shared" si="17"/>
        <v>0</v>
      </c>
    </row>
    <row r="72" spans="3:9">
      <c r="C72" s="10"/>
      <c r="E72" s="13" t="e">
        <f>VLOOKUP(A72,svod!B:BE,56,FALSE)</f>
        <v>#N/A</v>
      </c>
      <c r="F72" s="13" t="e">
        <f>VLOOKUP(A72,svod!B:C,2,FALSE)</f>
        <v>#N/A</v>
      </c>
      <c r="G72" s="8" t="e">
        <f>C$70/C72*1000*VLOOKUP(F72,коэфф!A:D,4,FALSE)</f>
        <v>#DIV/0!</v>
      </c>
      <c r="H72" s="9" t="b">
        <f t="shared" si="16"/>
        <v>1</v>
      </c>
      <c r="I72" s="8">
        <f t="shared" si="17"/>
        <v>0</v>
      </c>
    </row>
    <row r="73" spans="3:9">
      <c r="C73" s="10"/>
      <c r="E73" s="13" t="e">
        <f>VLOOKUP(A73,svod!B:BE,56,FALSE)</f>
        <v>#N/A</v>
      </c>
      <c r="F73" s="13" t="e">
        <f>VLOOKUP(A73,svod!B:C,2,FALSE)</f>
        <v>#N/A</v>
      </c>
      <c r="G73" s="8" t="e">
        <f>C$70/C73*1000*VLOOKUP(F73,коэфф!A:D,4,FALSE)</f>
        <v>#DIV/0!</v>
      </c>
      <c r="H73" s="9" t="b">
        <f t="shared" si="16"/>
        <v>1</v>
      </c>
      <c r="I73" s="8">
        <f t="shared" si="17"/>
        <v>0</v>
      </c>
    </row>
    <row r="74" spans="3:9">
      <c r="C74" s="10"/>
      <c r="E74" s="13" t="e">
        <f>VLOOKUP(A74,svod!B:BE,56,FALSE)</f>
        <v>#N/A</v>
      </c>
      <c r="F74" s="13" t="e">
        <f>VLOOKUP(A74,svod!B:C,2,FALSE)</f>
        <v>#N/A</v>
      </c>
      <c r="G74" s="8" t="e">
        <f>C$70/C74*1000*VLOOKUP(F74,коэфф!A:D,4,FALSE)</f>
        <v>#DIV/0!</v>
      </c>
      <c r="H74" s="9" t="b">
        <f t="shared" si="16"/>
        <v>1</v>
      </c>
      <c r="I74" s="8">
        <f t="shared" si="17"/>
        <v>0</v>
      </c>
    </row>
    <row r="75" spans="3:9">
      <c r="C75" s="10"/>
      <c r="E75" s="13" t="e">
        <f>VLOOKUP(A75,svod!B:BE,56,FALSE)</f>
        <v>#N/A</v>
      </c>
      <c r="F75" s="13" t="e">
        <f>VLOOKUP(A75,svod!B:C,2,FALSE)</f>
        <v>#N/A</v>
      </c>
      <c r="G75" s="8" t="e">
        <f>C$70/C75*1000*VLOOKUP(F75,коэфф!A:D,4,FALSE)</f>
        <v>#DIV/0!</v>
      </c>
      <c r="H75" s="9" t="b">
        <f t="shared" si="16"/>
        <v>1</v>
      </c>
      <c r="I75" s="8">
        <f t="shared" si="17"/>
        <v>0</v>
      </c>
    </row>
    <row r="76" spans="3:9">
      <c r="C76" s="10"/>
      <c r="E76" s="13" t="e">
        <f>VLOOKUP(A76,svod!B:BE,56,FALSE)</f>
        <v>#N/A</v>
      </c>
      <c r="F76" s="13" t="e">
        <f>VLOOKUP(A76,svod!B:C,2,FALSE)</f>
        <v>#N/A</v>
      </c>
      <c r="G76" s="8" t="e">
        <f>C$70/C76*1000*VLOOKUP(F76,коэфф!A:D,4,FALSE)</f>
        <v>#DIV/0!</v>
      </c>
      <c r="H76" s="9" t="b">
        <f t="shared" si="16"/>
        <v>1</v>
      </c>
      <c r="I76" s="8">
        <f t="shared" si="17"/>
        <v>0</v>
      </c>
    </row>
    <row r="77" spans="3:9">
      <c r="C77" s="10"/>
      <c r="E77" s="13" t="e">
        <f>VLOOKUP(A77,svod!B:BE,56,FALSE)</f>
        <v>#N/A</v>
      </c>
      <c r="F77" s="13" t="e">
        <f>VLOOKUP(A77,svod!B:C,2,FALSE)</f>
        <v>#N/A</v>
      </c>
      <c r="G77" s="8" t="e">
        <f>C$70/C77*1000*VLOOKUP(F77,коэфф!A:D,4,FALSE)</f>
        <v>#DIV/0!</v>
      </c>
      <c r="H77" s="9" t="b">
        <f t="shared" si="16"/>
        <v>1</v>
      </c>
      <c r="I77" s="8">
        <f t="shared" si="17"/>
        <v>0</v>
      </c>
    </row>
    <row r="78" spans="3:9">
      <c r="C78" s="10"/>
      <c r="E78" s="13" t="e">
        <f>VLOOKUP(A78,svod!B:BE,56,FALSE)</f>
        <v>#N/A</v>
      </c>
      <c r="F78" s="13" t="e">
        <f>VLOOKUP(A78,svod!B:C,2,FALSE)</f>
        <v>#N/A</v>
      </c>
      <c r="G78" s="8" t="e">
        <f>C$70/C78*1000*VLOOKUP(F78,коэфф!A:D,4,FALSE)</f>
        <v>#DIV/0!</v>
      </c>
      <c r="H78" s="9" t="b">
        <f t="shared" si="16"/>
        <v>1</v>
      </c>
      <c r="I78" s="8">
        <f t="shared" si="17"/>
        <v>0</v>
      </c>
    </row>
    <row r="79" spans="3:9">
      <c r="C79" s="10"/>
      <c r="E79" s="13" t="e">
        <f>VLOOKUP(A79,svod!B:BE,56,FALSE)</f>
        <v>#N/A</v>
      </c>
      <c r="F79" s="13" t="e">
        <f>VLOOKUP(A79,svod!B:C,2,FALSE)</f>
        <v>#N/A</v>
      </c>
      <c r="G79" s="8" t="e">
        <f>C$70/C79*1000*VLOOKUP(F79,коэфф!A:D,4,FALSE)</f>
        <v>#DIV/0!</v>
      </c>
      <c r="H79" s="9" t="b">
        <f t="shared" si="16"/>
        <v>1</v>
      </c>
      <c r="I79" s="8">
        <f t="shared" si="17"/>
        <v>0</v>
      </c>
    </row>
    <row r="80" spans="3:9">
      <c r="C80" s="10"/>
      <c r="E80" s="13" t="e">
        <f>VLOOKUP(A80,svod!B:BE,56,FALSE)</f>
        <v>#N/A</v>
      </c>
      <c r="F80" s="13" t="e">
        <f>VLOOKUP(A80,svod!B:C,2,FALSE)</f>
        <v>#N/A</v>
      </c>
      <c r="G80" s="8" t="e">
        <f>C$70/C80*1000*VLOOKUP(F80,коэфф!A:D,4,FALSE)</f>
        <v>#DIV/0!</v>
      </c>
      <c r="H80" s="9" t="b">
        <f t="shared" si="16"/>
        <v>1</v>
      </c>
      <c r="I80" s="8">
        <f t="shared" si="17"/>
        <v>0</v>
      </c>
    </row>
    <row r="81" spans="3:9">
      <c r="C81" s="10"/>
      <c r="E81" s="13" t="e">
        <f>VLOOKUP(A81,svod!B:BE,56,FALSE)</f>
        <v>#N/A</v>
      </c>
      <c r="F81" s="13" t="e">
        <f>VLOOKUP(A81,svod!B:C,2,FALSE)</f>
        <v>#N/A</v>
      </c>
      <c r="G81" s="8" t="e">
        <f>C$70/C81*1000*VLOOKUP(F81,коэфф!A:D,4,FALSE)</f>
        <v>#DIV/0!</v>
      </c>
      <c r="H81" s="9" t="b">
        <f t="shared" si="16"/>
        <v>1</v>
      </c>
      <c r="I81" s="8">
        <f t="shared" si="17"/>
        <v>0</v>
      </c>
    </row>
    <row r="82" spans="3:9">
      <c r="C82" s="10"/>
      <c r="E82" s="13" t="e">
        <f>VLOOKUP(A82,svod!B:BE,56,FALSE)</f>
        <v>#N/A</v>
      </c>
      <c r="F82" s="13" t="e">
        <f>VLOOKUP(A82,svod!B:C,2,FALSE)</f>
        <v>#N/A</v>
      </c>
      <c r="G82" s="8" t="e">
        <f>C$70/C82*1000*VLOOKUP(F82,коэфф!A:D,4,FALSE)</f>
        <v>#DIV/0!</v>
      </c>
      <c r="H82" s="9" t="b">
        <f t="shared" si="16"/>
        <v>1</v>
      </c>
      <c r="I82" s="8">
        <f t="shared" si="17"/>
        <v>0</v>
      </c>
    </row>
    <row r="83" spans="3:9">
      <c r="C83" s="10"/>
      <c r="E83" s="13" t="e">
        <f>VLOOKUP(A83,svod!B:BE,56,FALSE)</f>
        <v>#N/A</v>
      </c>
      <c r="F83" s="13" t="e">
        <f>VLOOKUP(A83,svod!B:C,2,FALSE)</f>
        <v>#N/A</v>
      </c>
      <c r="G83" s="8" t="e">
        <f>C$70/C83*1000*VLOOKUP(F83,коэфф!A:D,4,FALSE)</f>
        <v>#DIV/0!</v>
      </c>
      <c r="H83" s="9" t="b">
        <f t="shared" si="16"/>
        <v>1</v>
      </c>
      <c r="I83" s="8">
        <f t="shared" si="17"/>
        <v>0</v>
      </c>
    </row>
    <row r="84" spans="3:9">
      <c r="C84" s="10"/>
      <c r="E84" s="13" t="e">
        <f>VLOOKUP(A84,svod!B:BE,56,FALSE)</f>
        <v>#N/A</v>
      </c>
      <c r="F84" s="13" t="e">
        <f>VLOOKUP(A84,svod!B:C,2,FALSE)</f>
        <v>#N/A</v>
      </c>
      <c r="G84" s="8" t="e">
        <f>C$70/C84*1000*VLOOKUP(F84,коэфф!A:D,4,FALSE)</f>
        <v>#DIV/0!</v>
      </c>
      <c r="H84" s="9" t="b">
        <f>ISERROR(G84)</f>
        <v>1</v>
      </c>
      <c r="I84" s="8">
        <f>IF(H84,0,G84)</f>
        <v>0</v>
      </c>
    </row>
    <row r="85" spans="3:9">
      <c r="E85" s="13" t="e">
        <f>VLOOKUP(A85,svod!B:BE,56,FALSE)</f>
        <v>#N/A</v>
      </c>
      <c r="F85" s="13" t="e">
        <f>VLOOKUP(A85,svod!B:C,2,FALSE)</f>
        <v>#N/A</v>
      </c>
    </row>
    <row r="86" spans="3:9">
      <c r="E86" s="13" t="e">
        <f>VLOOKUP(A86,svod!B:BE,56,FALSE)</f>
        <v>#N/A</v>
      </c>
      <c r="F86" s="13" t="e">
        <f>VLOOKUP(A86,svod!B:C,2,FALSE)</f>
        <v>#N/A</v>
      </c>
    </row>
    <row r="87" spans="3:9">
      <c r="E87" s="13" t="e">
        <f>VLOOKUP(A87,svod!B:BE,56,FALSE)</f>
        <v>#N/A</v>
      </c>
      <c r="F87" s="13" t="e">
        <f>VLOOKUP(A87,svod!B:C,2,FALSE)</f>
        <v>#N/A</v>
      </c>
    </row>
    <row r="88" spans="3:9">
      <c r="E88" s="13" t="e">
        <f>VLOOKUP(A88,svod!B:BE,56,FALSE)</f>
        <v>#N/A</v>
      </c>
      <c r="F88" s="13" t="e">
        <f>VLOOKUP(A88,svod!B:C,2,FALSE)</f>
        <v>#N/A</v>
      </c>
    </row>
    <row r="89" spans="3:9">
      <c r="E89" s="13" t="e">
        <f>VLOOKUP(A89,svod!B:BE,56,FALSE)</f>
        <v>#N/A</v>
      </c>
      <c r="F89" s="13" t="e">
        <f>VLOOKUP(A89,svod!B:C,2,FALSE)</f>
        <v>#N/A</v>
      </c>
    </row>
    <row r="90" spans="3:9">
      <c r="E90" s="13" t="e">
        <f>VLOOKUP(A90,svod!B:BE,56,FALSE)</f>
        <v>#N/A</v>
      </c>
      <c r="F90" s="13" t="e">
        <f>VLOOKUP(A90,svod!B:C,2,FALSE)</f>
        <v>#N/A</v>
      </c>
    </row>
    <row r="91" spans="3:9">
      <c r="E91" s="13" t="e">
        <f>VLOOKUP(A91,svod!B:BE,56,FALSE)</f>
        <v>#N/A</v>
      </c>
      <c r="F91" s="13" t="e">
        <f>VLOOKUP(A91,svod!B:C,2,FALSE)</f>
        <v>#N/A</v>
      </c>
    </row>
    <row r="92" spans="3:9">
      <c r="E92" s="13" t="e">
        <f>VLOOKUP(A92,svod!B:BE,56,FALSE)</f>
        <v>#N/A</v>
      </c>
      <c r="F92" s="13" t="e">
        <f>VLOOKUP(A92,svod!B:C,2,FALSE)</f>
        <v>#N/A</v>
      </c>
    </row>
    <row r="93" spans="3:9">
      <c r="E93" s="13" t="e">
        <f>VLOOKUP(A93,svod!B:BE,56,FALSE)</f>
        <v>#N/A</v>
      </c>
      <c r="F93" s="13" t="e">
        <f>VLOOKUP(A93,svod!B:C,2,FALSE)</f>
        <v>#N/A</v>
      </c>
    </row>
    <row r="94" spans="3:9">
      <c r="E94" s="13" t="e">
        <f>VLOOKUP(A94,svod!B:BE,56,FALSE)</f>
        <v>#N/A</v>
      </c>
      <c r="F94" s="13" t="e">
        <f>VLOOKUP(A94,svod!B:C,2,FALSE)</f>
        <v>#N/A</v>
      </c>
    </row>
    <row r="95" spans="3:9">
      <c r="E95" s="13" t="e">
        <f>VLOOKUP(A95,svod!B:BE,56,FALSE)</f>
        <v>#N/A</v>
      </c>
      <c r="F95" s="13" t="e">
        <f>VLOOKUP(A95,svod!B:C,2,FALSE)</f>
        <v>#N/A</v>
      </c>
    </row>
    <row r="96" spans="3:9">
      <c r="E96" s="13" t="e">
        <f>VLOOKUP(A96,svod!B:BE,56,FALSE)</f>
        <v>#N/A</v>
      </c>
      <c r="F96" s="13" t="e">
        <f>VLOOKUP(A96,svod!B:C,2,FALSE)</f>
        <v>#N/A</v>
      </c>
    </row>
    <row r="97" spans="5:6">
      <c r="E97" s="13" t="e">
        <f>VLOOKUP(A97,svod!B:BE,56,FALSE)</f>
        <v>#N/A</v>
      </c>
      <c r="F97" s="13" t="e">
        <f>VLOOKUP(A97,svod!B:C,2,FALSE)</f>
        <v>#N/A</v>
      </c>
    </row>
    <row r="98" spans="5:6">
      <c r="E98" s="13" t="e">
        <f>VLOOKUP(A98,svod!B:BE,56,FALSE)</f>
        <v>#N/A</v>
      </c>
      <c r="F98" s="13" t="e">
        <f>VLOOKUP(A98,svod!B:C,2,FALSE)</f>
        <v>#N/A</v>
      </c>
    </row>
    <row r="99" spans="5:6">
      <c r="E99" s="13" t="e">
        <f>VLOOKUP(A99,svod!B:BE,56,FALSE)</f>
        <v>#N/A</v>
      </c>
      <c r="F99" s="13" t="e">
        <f>VLOOKUP(A99,svod!B:C,2,FALSE)</f>
        <v>#N/A</v>
      </c>
    </row>
    <row r="100" spans="5:6">
      <c r="E100" s="13" t="e">
        <f>VLOOKUP(A100,svod!B:BE,56,FALSE)</f>
        <v>#N/A</v>
      </c>
      <c r="F100" s="13" t="e">
        <f>VLOOKUP(A100,svod!B:C,2,FALSE)</f>
        <v>#N/A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topLeftCell="A10" zoomScale="77" zoomScaleNormal="77" workbookViewId="0">
      <selection activeCell="B17" sqref="B17"/>
    </sheetView>
  </sheetViews>
  <sheetFormatPr defaultRowHeight="12.75"/>
  <sheetData>
    <row r="1" spans="1:4" ht="18.75">
      <c r="A1">
        <v>1988</v>
      </c>
      <c r="B1" s="44">
        <v>1</v>
      </c>
    </row>
    <row r="2" spans="1:4" ht="18.75">
      <c r="A2" s="43">
        <v>1987</v>
      </c>
      <c r="B2" s="44">
        <v>1.0049999999999999</v>
      </c>
      <c r="C2" s="1"/>
      <c r="D2" s="1"/>
    </row>
    <row r="3" spans="1:4" ht="18.75">
      <c r="A3" s="43">
        <v>1986</v>
      </c>
      <c r="B3" s="44">
        <v>1.01</v>
      </c>
      <c r="C3" s="1"/>
      <c r="D3" s="1"/>
    </row>
    <row r="4" spans="1:4" ht="18.75">
      <c r="A4" s="43">
        <v>1985</v>
      </c>
      <c r="B4" s="44">
        <v>1.0149999999999999</v>
      </c>
      <c r="C4" s="1"/>
      <c r="D4" s="1"/>
    </row>
    <row r="5" spans="1:4" ht="18.75">
      <c r="A5" s="43">
        <v>1984</v>
      </c>
      <c r="B5" s="44">
        <v>1.02</v>
      </c>
      <c r="C5" s="1"/>
      <c r="D5" s="1"/>
    </row>
    <row r="6" spans="1:4" ht="18.75">
      <c r="A6" s="43">
        <v>1983</v>
      </c>
      <c r="B6" s="44">
        <v>1.026</v>
      </c>
      <c r="C6" s="1"/>
      <c r="D6" s="1"/>
    </row>
    <row r="7" spans="1:4" ht="18.75">
      <c r="A7" s="43">
        <v>1982</v>
      </c>
      <c r="B7" s="44">
        <v>1.032</v>
      </c>
      <c r="C7" s="1"/>
      <c r="D7" s="1"/>
    </row>
    <row r="8" spans="1:4" ht="18.75">
      <c r="A8" s="43">
        <v>1981</v>
      </c>
      <c r="B8" s="44">
        <v>1.038</v>
      </c>
      <c r="C8" s="1"/>
      <c r="D8" s="1"/>
    </row>
    <row r="9" spans="1:4" ht="18.75">
      <c r="A9" s="43">
        <v>1980</v>
      </c>
      <c r="B9" s="44">
        <v>1.044</v>
      </c>
      <c r="C9" s="1"/>
      <c r="D9" s="1"/>
    </row>
    <row r="10" spans="1:4" ht="18.75">
      <c r="A10" s="43">
        <v>1979</v>
      </c>
      <c r="B10" s="44">
        <v>1.0509999999999999</v>
      </c>
      <c r="C10" s="1"/>
      <c r="D10" s="1"/>
    </row>
    <row r="11" spans="1:4" ht="18.75">
      <c r="A11" s="43">
        <v>1978</v>
      </c>
      <c r="B11" s="44">
        <v>1.0580000000000001</v>
      </c>
      <c r="C11" s="1"/>
      <c r="D11" s="1"/>
    </row>
    <row r="12" spans="1:4" ht="18.75">
      <c r="A12" s="43">
        <v>1977</v>
      </c>
      <c r="B12" s="44">
        <v>1.0649999999999999</v>
      </c>
      <c r="C12" s="1"/>
      <c r="D12" s="1"/>
    </row>
    <row r="13" spans="1:4" ht="18.75">
      <c r="A13" s="43">
        <v>1976</v>
      </c>
      <c r="B13" s="44">
        <v>1.0720000000000001</v>
      </c>
      <c r="C13" s="1"/>
      <c r="D13" s="1"/>
    </row>
    <row r="14" spans="1:4" ht="18.75">
      <c r="A14" s="43">
        <v>1975</v>
      </c>
      <c r="B14" s="44">
        <v>1.08</v>
      </c>
      <c r="C14" s="1"/>
      <c r="D14" s="1"/>
    </row>
    <row r="15" spans="1:4" ht="18.75">
      <c r="A15" s="43">
        <v>1974</v>
      </c>
      <c r="B15" s="44">
        <v>1.0880000000000001</v>
      </c>
      <c r="C15" s="1"/>
      <c r="D15" s="1"/>
    </row>
    <row r="16" spans="1:4" ht="18.75">
      <c r="A16" s="43">
        <v>1973</v>
      </c>
      <c r="B16" s="44">
        <v>1.0960000000000001</v>
      </c>
      <c r="C16" s="1"/>
      <c r="D16" s="1"/>
    </row>
    <row r="17" spans="1:20" ht="18.75">
      <c r="A17" s="43">
        <v>1972</v>
      </c>
      <c r="B17" s="44">
        <v>1.1040000000000001</v>
      </c>
      <c r="C17" s="1"/>
      <c r="D17" s="1"/>
    </row>
    <row r="18" spans="1:20" ht="18.75">
      <c r="A18" s="43">
        <v>1971</v>
      </c>
      <c r="B18" s="44">
        <v>1.113</v>
      </c>
      <c r="C18" s="1"/>
      <c r="D18" s="1"/>
    </row>
    <row r="19" spans="1:20" ht="18.75">
      <c r="A19" s="43">
        <v>1970</v>
      </c>
      <c r="B19" s="44">
        <v>1.1220000000000001</v>
      </c>
      <c r="C19" s="1"/>
      <c r="D19" s="1"/>
    </row>
    <row r="20" spans="1:20" ht="18.75">
      <c r="A20" s="43">
        <v>1969</v>
      </c>
      <c r="B20" s="44">
        <v>1.131</v>
      </c>
      <c r="C20" s="1"/>
      <c r="D20" s="1"/>
    </row>
    <row r="21" spans="1:20" ht="18.75">
      <c r="A21" s="43">
        <v>1968</v>
      </c>
      <c r="B21" s="44">
        <v>1.1419999999999999</v>
      </c>
      <c r="C21" s="44">
        <v>1</v>
      </c>
      <c r="D21" s="1"/>
    </row>
    <row r="22" spans="1:20" ht="18.75">
      <c r="A22" s="43">
        <v>1967</v>
      </c>
      <c r="B22" s="44">
        <v>1.1519999999999999</v>
      </c>
      <c r="C22" s="44">
        <v>1.01</v>
      </c>
      <c r="D22" s="1"/>
    </row>
    <row r="23" spans="1:20" ht="19.5" thickBot="1">
      <c r="A23" s="43">
        <v>1966</v>
      </c>
      <c r="B23" s="44">
        <v>1.1619999999999999</v>
      </c>
      <c r="C23" s="44">
        <v>1.02</v>
      </c>
      <c r="D23" s="1"/>
      <c r="Q23" s="36"/>
      <c r="R23" s="36"/>
      <c r="S23" s="36"/>
      <c r="T23" s="36"/>
    </row>
    <row r="24" spans="1:20" ht="18.75">
      <c r="A24" s="43">
        <v>1965</v>
      </c>
      <c r="B24" s="44">
        <v>1.173</v>
      </c>
      <c r="C24" s="44">
        <v>1.0309999999999999</v>
      </c>
      <c r="D24" s="1"/>
    </row>
    <row r="25" spans="1:20" ht="18.75">
      <c r="A25" s="43">
        <v>1964</v>
      </c>
      <c r="B25" s="44">
        <v>1.1839999999999999</v>
      </c>
      <c r="C25" s="44">
        <v>1.042</v>
      </c>
      <c r="D25" s="1"/>
    </row>
    <row r="26" spans="1:20" ht="18.75">
      <c r="A26" s="43">
        <v>1963</v>
      </c>
      <c r="B26" s="44">
        <v>1.1950000000000001</v>
      </c>
      <c r="C26" s="44">
        <v>1.0529999999999999</v>
      </c>
      <c r="D26" s="1"/>
    </row>
    <row r="27" spans="1:20" ht="18.75">
      <c r="A27" s="43">
        <v>1962</v>
      </c>
      <c r="B27" s="44">
        <v>1.206</v>
      </c>
      <c r="C27" s="44">
        <v>1.0640000000000001</v>
      </c>
      <c r="D27" s="1"/>
    </row>
    <row r="28" spans="1:20" ht="18.75">
      <c r="A28" s="43">
        <v>1961</v>
      </c>
      <c r="B28" s="44">
        <v>1.218</v>
      </c>
      <c r="C28" s="44">
        <v>1.0760000000000001</v>
      </c>
      <c r="D28" s="1"/>
    </row>
    <row r="29" spans="1:20" ht="18.75">
      <c r="A29" s="43">
        <v>1960</v>
      </c>
      <c r="B29" s="44">
        <v>1.23</v>
      </c>
      <c r="C29" s="44">
        <v>1.0880000000000001</v>
      </c>
      <c r="D29" s="1"/>
    </row>
    <row r="30" spans="1:20" ht="18.75">
      <c r="A30" s="43">
        <v>1959</v>
      </c>
      <c r="B30" s="44">
        <v>1.242</v>
      </c>
      <c r="C30" s="44">
        <v>1.1000000000000001</v>
      </c>
      <c r="D30" s="1"/>
    </row>
    <row r="31" spans="1:20" ht="18.75">
      <c r="A31" s="43">
        <v>1958</v>
      </c>
      <c r="B31" s="44">
        <v>1.2549999999999999</v>
      </c>
      <c r="C31" s="44">
        <v>1.113</v>
      </c>
      <c r="D31" s="1"/>
    </row>
    <row r="32" spans="1:20" ht="18.75">
      <c r="A32" s="43">
        <v>1957</v>
      </c>
      <c r="B32" s="44">
        <v>1.268</v>
      </c>
      <c r="C32" s="44">
        <v>1.1259999999999999</v>
      </c>
      <c r="D32" s="1"/>
    </row>
    <row r="33" spans="1:5" ht="18.75">
      <c r="A33" s="43">
        <v>1956</v>
      </c>
      <c r="B33" s="44">
        <v>1.2809999999999999</v>
      </c>
      <c r="C33" s="44">
        <v>1.139</v>
      </c>
      <c r="D33" s="1"/>
    </row>
    <row r="34" spans="1:5" ht="18.75">
      <c r="A34" s="43">
        <v>1955</v>
      </c>
      <c r="B34" s="44">
        <v>1.2949999999999999</v>
      </c>
      <c r="C34" s="44">
        <v>1.153</v>
      </c>
      <c r="D34" s="1"/>
    </row>
    <row r="35" spans="1:5" ht="18.75">
      <c r="A35" s="43">
        <v>1954</v>
      </c>
      <c r="B35" s="44">
        <v>1.3089999999999999</v>
      </c>
      <c r="C35" s="44">
        <v>1.167</v>
      </c>
      <c r="D35" s="1"/>
    </row>
    <row r="36" spans="1:5" ht="18.75">
      <c r="A36" s="43">
        <v>1953</v>
      </c>
      <c r="B36" s="44">
        <v>1.323</v>
      </c>
      <c r="C36" s="44">
        <v>1.181</v>
      </c>
      <c r="D36" s="42">
        <v>1</v>
      </c>
    </row>
    <row r="37" spans="1:5" ht="18.75">
      <c r="A37" s="43">
        <v>1952</v>
      </c>
      <c r="B37" s="44">
        <v>1.3380000000000001</v>
      </c>
      <c r="C37" s="44">
        <v>1.196</v>
      </c>
      <c r="D37" s="42">
        <v>1.0149999999999999</v>
      </c>
    </row>
    <row r="38" spans="1:5" ht="18.75">
      <c r="A38" s="43">
        <v>1951</v>
      </c>
      <c r="B38" s="44">
        <v>1.353</v>
      </c>
      <c r="C38" s="44">
        <v>1.2110000000000001</v>
      </c>
      <c r="D38" s="42">
        <v>1.03</v>
      </c>
    </row>
    <row r="39" spans="1:5" ht="18.75">
      <c r="A39" s="43">
        <v>1950</v>
      </c>
      <c r="B39" s="44">
        <v>1.3680000000000001</v>
      </c>
      <c r="C39" s="44">
        <v>1.226</v>
      </c>
      <c r="D39" s="42">
        <v>1.0449999999999999</v>
      </c>
    </row>
    <row r="40" spans="1:5" ht="18.75">
      <c r="A40" s="43">
        <v>1949</v>
      </c>
      <c r="B40" s="44">
        <v>1.3839999999999999</v>
      </c>
      <c r="C40" s="44">
        <v>1.242</v>
      </c>
      <c r="D40" s="42">
        <v>1.0609999999999999</v>
      </c>
    </row>
    <row r="41" spans="1:5" ht="18.75">
      <c r="A41" s="43">
        <v>1948</v>
      </c>
      <c r="B41" s="44">
        <v>1.4</v>
      </c>
      <c r="C41" s="44">
        <v>1.258</v>
      </c>
      <c r="D41" s="42">
        <v>1.077</v>
      </c>
    </row>
    <row r="42" spans="1:5" ht="18.75">
      <c r="A42" s="43">
        <v>1947</v>
      </c>
      <c r="B42" s="44">
        <v>1.4159999999999999</v>
      </c>
      <c r="C42" s="44">
        <v>1.274</v>
      </c>
      <c r="D42" s="42">
        <v>1.093</v>
      </c>
    </row>
    <row r="43" spans="1:5" ht="18.75">
      <c r="A43" s="43">
        <v>1946</v>
      </c>
      <c r="B43" s="44">
        <v>1.4330000000000001</v>
      </c>
      <c r="C43" s="44">
        <v>1.2909999999999999</v>
      </c>
      <c r="D43" s="42">
        <v>1.1100000000000001</v>
      </c>
    </row>
    <row r="44" spans="1:5" ht="18.75">
      <c r="A44" s="43">
        <v>1945</v>
      </c>
      <c r="B44" s="44">
        <v>1.45</v>
      </c>
      <c r="C44" s="44">
        <v>1.3080000000000001</v>
      </c>
      <c r="D44" s="42">
        <v>1.127</v>
      </c>
    </row>
    <row r="45" spans="1:5" ht="18.75">
      <c r="A45" s="43">
        <v>1944</v>
      </c>
      <c r="B45" s="44">
        <v>1.468</v>
      </c>
      <c r="C45" s="44">
        <v>1.3260000000000001</v>
      </c>
      <c r="D45" s="42">
        <v>1.145</v>
      </c>
    </row>
    <row r="46" spans="1:5" ht="18.75">
      <c r="A46" s="43">
        <v>1943</v>
      </c>
      <c r="B46" s="44">
        <v>1.486</v>
      </c>
      <c r="C46" s="44">
        <v>1.3440000000000001</v>
      </c>
      <c r="D46" s="42">
        <v>1.163</v>
      </c>
      <c r="E46" s="35"/>
    </row>
    <row r="47" spans="1:5" ht="18.75">
      <c r="A47" s="43">
        <v>1942</v>
      </c>
      <c r="B47" s="44">
        <v>1.5049999999999999</v>
      </c>
      <c r="C47" s="44">
        <v>1.363</v>
      </c>
      <c r="D47" s="42">
        <v>1.1819999999999999</v>
      </c>
      <c r="E47" s="35"/>
    </row>
    <row r="48" spans="1:5" ht="18.75">
      <c r="A48" s="43">
        <v>1941</v>
      </c>
      <c r="B48" s="44">
        <v>1.524</v>
      </c>
      <c r="C48" s="44">
        <v>1.3819999999999999</v>
      </c>
      <c r="D48" s="42">
        <v>1.2010000000000001</v>
      </c>
      <c r="E48" s="35"/>
    </row>
    <row r="49" spans="1:5" ht="18.75">
      <c r="A49" s="43">
        <v>1940</v>
      </c>
      <c r="B49" s="44">
        <v>1.544</v>
      </c>
      <c r="C49" s="44">
        <v>1.4019999999999999</v>
      </c>
      <c r="D49" s="42">
        <v>1.2210000000000001</v>
      </c>
      <c r="E49" s="35"/>
    </row>
    <row r="50" spans="1:5" ht="18.75">
      <c r="A50" s="43">
        <v>1939</v>
      </c>
      <c r="B50" s="44">
        <v>1.5640000000000001</v>
      </c>
      <c r="C50" s="44">
        <v>1.4219999999999999</v>
      </c>
      <c r="D50" s="42">
        <v>1.2410000000000001</v>
      </c>
      <c r="E50" s="35"/>
    </row>
    <row r="51" spans="1:5" ht="18.75">
      <c r="A51" s="43">
        <v>1938</v>
      </c>
      <c r="C51" s="44">
        <v>1.4430000000000001</v>
      </c>
      <c r="D51" s="42">
        <v>1.262</v>
      </c>
      <c r="E51" s="35"/>
    </row>
    <row r="52" spans="1:5" ht="18.75">
      <c r="A52" s="43">
        <v>1937</v>
      </c>
      <c r="B52" s="45"/>
      <c r="C52" s="44">
        <v>1.4650000000000001</v>
      </c>
      <c r="D52" s="42">
        <v>1.2829999999999999</v>
      </c>
      <c r="E52" s="35"/>
    </row>
    <row r="53" spans="1:5" ht="18.75">
      <c r="A53" s="43">
        <v>1936</v>
      </c>
      <c r="B53" s="45"/>
      <c r="C53" s="44">
        <v>1.488</v>
      </c>
      <c r="D53" s="42">
        <v>1.3069999999999999</v>
      </c>
      <c r="E53" s="35"/>
    </row>
    <row r="54" spans="1:5" ht="18.75">
      <c r="A54" s="43">
        <v>1935</v>
      </c>
      <c r="B54" s="1"/>
      <c r="C54" s="44">
        <v>1.512</v>
      </c>
      <c r="D54" s="42">
        <v>1.3320000000000001</v>
      </c>
      <c r="E54" s="35"/>
    </row>
    <row r="55" spans="1:5" ht="18.75">
      <c r="A55" s="43">
        <v>1934</v>
      </c>
      <c r="B55" s="1"/>
      <c r="C55" s="44">
        <v>1.5369999999999999</v>
      </c>
      <c r="D55" s="42">
        <v>1.3580000000000001</v>
      </c>
    </row>
    <row r="56" spans="1:5" ht="18.75">
      <c r="A56" s="43">
        <v>1933</v>
      </c>
      <c r="B56" s="1"/>
      <c r="C56" s="44">
        <v>1.5629999999999999</v>
      </c>
    </row>
    <row r="57" spans="1:5" ht="18.75">
      <c r="A57" s="43">
        <v>1932</v>
      </c>
      <c r="B57" s="1"/>
      <c r="C57" s="44">
        <v>1.591</v>
      </c>
    </row>
    <row r="58" spans="1:5" ht="18.75">
      <c r="A58" s="43">
        <v>1931</v>
      </c>
      <c r="B58" s="1"/>
      <c r="C58" s="44">
        <v>1.621</v>
      </c>
    </row>
    <row r="59" spans="1:5" ht="18.75">
      <c r="A59" s="43">
        <v>1930</v>
      </c>
      <c r="B59" s="1"/>
      <c r="C59" s="44">
        <v>1.7130000000000001</v>
      </c>
    </row>
    <row r="60" spans="1:5" ht="18.75">
      <c r="A60" s="43">
        <v>1929</v>
      </c>
      <c r="B60" s="1"/>
      <c r="C60" s="44">
        <v>1.7509999999999999</v>
      </c>
    </row>
    <row r="62" spans="1:5" ht="18.75">
      <c r="A62" s="37"/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svod</vt:lpstr>
      <vt:lpstr>раб</vt:lpstr>
      <vt:lpstr>prot</vt:lpstr>
      <vt:lpstr>коэфф</vt:lpstr>
      <vt:lpstr>svod!Область_печати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tnf</dc:creator>
  <cp:lastModifiedBy>Lenovo User</cp:lastModifiedBy>
  <cp:lastPrinted>2008-05-07T11:21:19Z</cp:lastPrinted>
  <dcterms:created xsi:type="dcterms:W3CDTF">2002-05-24T05:47:40Z</dcterms:created>
  <dcterms:modified xsi:type="dcterms:W3CDTF">2018-10-21T14:25:39Z</dcterms:modified>
</cp:coreProperties>
</file>